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723" activeTab="1"/>
  </bookViews>
  <sheets>
    <sheet name="Приложение 1 Базовый" sheetId="2" r:id="rId1"/>
    <sheet name="Приложение 2 Коэффиц." sheetId="3" r:id="rId2"/>
  </sheets>
  <definedNames>
    <definedName name="_xlnm._FilterDatabase" localSheetId="1" hidden="1">'Приложение 2 Коэффиц.'!$A$5:$U$5</definedName>
    <definedName name="_xlnm.Print_Titles" localSheetId="0">'Приложение 1 Базовый'!$3:$6</definedName>
    <definedName name="_xlnm.Print_Titles" localSheetId="1">'Приложение 2 Коэффиц.'!$3:$5</definedName>
  </definedNames>
  <calcPr calcId="124519"/>
</workbook>
</file>

<file path=xl/calcChain.xml><?xml version="1.0" encoding="utf-8"?>
<calcChain xmlns="http://schemas.openxmlformats.org/spreadsheetml/2006/main">
  <c r="Q220" i="3"/>
  <c r="I244" l="1"/>
  <c r="I221"/>
  <c r="I220"/>
  <c r="I183"/>
  <c r="K172" l="1"/>
  <c r="K160"/>
  <c r="K270"/>
  <c r="K249"/>
  <c r="K211"/>
  <c r="K210"/>
  <c r="M166"/>
  <c r="M145"/>
  <c r="M126"/>
  <c r="M103"/>
  <c r="Q103" s="1"/>
  <c r="M102" l="1"/>
  <c r="M78"/>
  <c r="M77"/>
  <c r="S29"/>
  <c r="G6"/>
  <c r="H6"/>
  <c r="G8"/>
  <c r="H8"/>
  <c r="G10"/>
  <c r="H10"/>
  <c r="G13"/>
  <c r="H13"/>
  <c r="G16"/>
  <c r="H16"/>
  <c r="G20"/>
  <c r="H20"/>
  <c r="G22"/>
  <c r="H22"/>
  <c r="G34"/>
  <c r="H34"/>
  <c r="G36"/>
  <c r="H36"/>
  <c r="G48"/>
  <c r="H48"/>
  <c r="G52"/>
  <c r="H52"/>
  <c r="G62"/>
  <c r="H62"/>
  <c r="G64"/>
  <c r="H64"/>
  <c r="G66"/>
  <c r="H66"/>
  <c r="G68"/>
  <c r="H68"/>
  <c r="G72"/>
  <c r="H72"/>
  <c r="G74"/>
  <c r="H74"/>
  <c r="G76"/>
  <c r="H76"/>
  <c r="G101"/>
  <c r="H101"/>
  <c r="G123"/>
  <c r="H123"/>
  <c r="G143"/>
  <c r="H143"/>
  <c r="G159"/>
  <c r="H159"/>
  <c r="G161"/>
  <c r="H161"/>
  <c r="G163"/>
  <c r="H163"/>
  <c r="G165"/>
  <c r="H165"/>
  <c r="G199"/>
  <c r="H199"/>
  <c r="G204"/>
  <c r="H204"/>
  <c r="G206"/>
  <c r="H206"/>
  <c r="G208"/>
  <c r="H208"/>
  <c r="G234"/>
  <c r="H234"/>
  <c r="G256"/>
  <c r="H256"/>
  <c r="G258"/>
  <c r="H258"/>
  <c r="G265"/>
  <c r="H265"/>
  <c r="G272"/>
  <c r="H272"/>
  <c r="G274"/>
  <c r="H274"/>
  <c r="G276"/>
  <c r="H276"/>
  <c r="G284"/>
  <c r="H284"/>
  <c r="G287"/>
  <c r="H287"/>
  <c r="G290"/>
  <c r="H290"/>
  <c r="G292"/>
  <c r="H292"/>
  <c r="G296"/>
  <c r="H296"/>
  <c r="J162" l="1"/>
  <c r="J209"/>
  <c r="J212"/>
  <c r="J235"/>
  <c r="J257" l="1"/>
  <c r="K257" s="1"/>
  <c r="J264"/>
  <c r="J263"/>
  <c r="J262"/>
  <c r="J261"/>
  <c r="J260"/>
  <c r="J259"/>
  <c r="J273"/>
  <c r="J275"/>
  <c r="K275" s="1"/>
  <c r="J281"/>
  <c r="J280"/>
  <c r="J283"/>
  <c r="J289"/>
  <c r="J288"/>
  <c r="J291"/>
  <c r="J295"/>
  <c r="J294"/>
  <c r="J293"/>
  <c r="J301"/>
  <c r="J300"/>
  <c r="J299"/>
  <c r="S24"/>
  <c r="S25"/>
  <c r="S26"/>
  <c r="S27"/>
  <c r="S28"/>
  <c r="S30"/>
  <c r="S31"/>
  <c r="S32"/>
  <c r="S33"/>
  <c r="S23"/>
  <c r="M29"/>
  <c r="Q29" s="1"/>
  <c r="J21"/>
  <c r="J19"/>
  <c r="J18"/>
  <c r="J17"/>
  <c r="J15"/>
  <c r="J14"/>
  <c r="J12"/>
  <c r="J9"/>
  <c r="G8" i="2"/>
  <c r="J7" i="3" s="1"/>
  <c r="J75"/>
  <c r="J65"/>
  <c r="J63"/>
  <c r="J11"/>
  <c r="O29" l="1"/>
  <c r="P29"/>
  <c r="N29"/>
  <c r="M176"/>
  <c r="M125"/>
  <c r="Q125" s="1"/>
  <c r="P176" l="1"/>
  <c r="Q176"/>
  <c r="O125"/>
  <c r="P125"/>
  <c r="N176"/>
  <c r="O176"/>
  <c r="N125"/>
  <c r="F199"/>
  <c r="F256"/>
  <c r="F276"/>
  <c r="G282"/>
  <c r="M257" l="1"/>
  <c r="P257" l="1"/>
  <c r="Q257"/>
  <c r="N257"/>
  <c r="O257"/>
  <c r="M295"/>
  <c r="Q295" s="1"/>
  <c r="M294"/>
  <c r="Q294" s="1"/>
  <c r="M293"/>
  <c r="Q293" s="1"/>
  <c r="M53"/>
  <c r="P53" l="1"/>
  <c r="Q53"/>
  <c r="O293"/>
  <c r="P293"/>
  <c r="O295"/>
  <c r="P295"/>
  <c r="O294"/>
  <c r="P294"/>
  <c r="N53"/>
  <c r="O53"/>
  <c r="N295"/>
  <c r="N294"/>
  <c r="N293"/>
  <c r="M61"/>
  <c r="M43"/>
  <c r="M31"/>
  <c r="Q31" s="1"/>
  <c r="P43" l="1"/>
  <c r="Q43"/>
  <c r="P61"/>
  <c r="Q61"/>
  <c r="N31"/>
  <c r="P31"/>
  <c r="O31"/>
  <c r="N43"/>
  <c r="O43"/>
  <c r="N61"/>
  <c r="O61"/>
  <c r="F101"/>
  <c r="F123" l="1"/>
  <c r="F143"/>
  <c r="F165"/>
  <c r="F52"/>
  <c r="F22"/>
  <c r="M7" l="1"/>
  <c r="P7" l="1"/>
  <c r="Q7"/>
  <c r="N7"/>
  <c r="O7"/>
  <c r="F74"/>
  <c r="M71"/>
  <c r="M69"/>
  <c r="M207"/>
  <c r="M211"/>
  <c r="M210"/>
  <c r="M209"/>
  <c r="P209" l="1"/>
  <c r="Q209"/>
  <c r="P211"/>
  <c r="Q211"/>
  <c r="P69"/>
  <c r="Q69"/>
  <c r="P210"/>
  <c r="Q210"/>
  <c r="P207"/>
  <c r="Q207"/>
  <c r="P71"/>
  <c r="Q71"/>
  <c r="N211"/>
  <c r="O211"/>
  <c r="N69"/>
  <c r="O69"/>
  <c r="N210"/>
  <c r="O210"/>
  <c r="N207"/>
  <c r="O207"/>
  <c r="N71"/>
  <c r="O71"/>
  <c r="N209"/>
  <c r="O209"/>
  <c r="M162"/>
  <c r="M75"/>
  <c r="P75" l="1"/>
  <c r="Q75"/>
  <c r="P162"/>
  <c r="Q162"/>
  <c r="N162"/>
  <c r="O162"/>
  <c r="N75"/>
  <c r="O75"/>
  <c r="F161"/>
  <c r="M15" l="1"/>
  <c r="M167"/>
  <c r="F163"/>
  <c r="F159"/>
  <c r="F72"/>
  <c r="F68"/>
  <c r="F66"/>
  <c r="F64"/>
  <c r="F62"/>
  <c r="F36"/>
  <c r="F34"/>
  <c r="F20"/>
  <c r="F16"/>
  <c r="F13"/>
  <c r="F10"/>
  <c r="F8"/>
  <c r="F6"/>
  <c r="F204"/>
  <c r="F206"/>
  <c r="F208"/>
  <c r="F234"/>
  <c r="F265"/>
  <c r="F272"/>
  <c r="F274"/>
  <c r="F296"/>
  <c r="F290"/>
  <c r="F282"/>
  <c r="F284"/>
  <c r="F287"/>
  <c r="F292"/>
  <c r="F76"/>
  <c r="F258"/>
  <c r="F48"/>
  <c r="M205"/>
  <c r="M138"/>
  <c r="P205" l="1"/>
  <c r="Q205"/>
  <c r="P138"/>
  <c r="Q138"/>
  <c r="P15"/>
  <c r="Q15"/>
  <c r="P167"/>
  <c r="Q167"/>
  <c r="N205"/>
  <c r="O205"/>
  <c r="N138"/>
  <c r="O138"/>
  <c r="N167"/>
  <c r="O167"/>
  <c r="N15"/>
  <c r="O15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5"/>
  <c r="M174"/>
  <c r="M173"/>
  <c r="M172"/>
  <c r="M171"/>
  <c r="M170"/>
  <c r="M169"/>
  <c r="M168"/>
  <c r="M44"/>
  <c r="P166" l="1"/>
  <c r="Q166"/>
  <c r="P169"/>
  <c r="Q169"/>
  <c r="P171"/>
  <c r="Q171"/>
  <c r="P173"/>
  <c r="Q173"/>
  <c r="P175"/>
  <c r="Q175"/>
  <c r="P178"/>
  <c r="Q178"/>
  <c r="P180"/>
  <c r="Q180"/>
  <c r="P182"/>
  <c r="Q182"/>
  <c r="P184"/>
  <c r="Q184"/>
  <c r="P186"/>
  <c r="Q186"/>
  <c r="P188"/>
  <c r="Q188"/>
  <c r="P190"/>
  <c r="Q190"/>
  <c r="P192"/>
  <c r="Q192"/>
  <c r="P194"/>
  <c r="Q194"/>
  <c r="P196"/>
  <c r="Q196"/>
  <c r="P198"/>
  <c r="Q198"/>
  <c r="P44"/>
  <c r="Q44"/>
  <c r="P168"/>
  <c r="Q168"/>
  <c r="P170"/>
  <c r="Q170"/>
  <c r="P172"/>
  <c r="Q172"/>
  <c r="P174"/>
  <c r="Q174"/>
  <c r="P177"/>
  <c r="Q177"/>
  <c r="P179"/>
  <c r="Q179"/>
  <c r="P181"/>
  <c r="Q181"/>
  <c r="P183"/>
  <c r="Q183"/>
  <c r="P185"/>
  <c r="Q185"/>
  <c r="P187"/>
  <c r="Q187"/>
  <c r="P189"/>
  <c r="Q189"/>
  <c r="P191"/>
  <c r="Q191"/>
  <c r="P193"/>
  <c r="Q193"/>
  <c r="P195"/>
  <c r="Q195"/>
  <c r="P197"/>
  <c r="Q197"/>
  <c r="N166"/>
  <c r="O166"/>
  <c r="N171"/>
  <c r="O171"/>
  <c r="N175"/>
  <c r="O175"/>
  <c r="N178"/>
  <c r="O178"/>
  <c r="N180"/>
  <c r="O180"/>
  <c r="N182"/>
  <c r="O182"/>
  <c r="N184"/>
  <c r="O184"/>
  <c r="N186"/>
  <c r="O186"/>
  <c r="N188"/>
  <c r="O188"/>
  <c r="N190"/>
  <c r="O190"/>
  <c r="N192"/>
  <c r="O192"/>
  <c r="N194"/>
  <c r="O194"/>
  <c r="N196"/>
  <c r="O196"/>
  <c r="N198"/>
  <c r="O198"/>
  <c r="N169"/>
  <c r="O169"/>
  <c r="N173"/>
  <c r="O173"/>
  <c r="N44"/>
  <c r="O44"/>
  <c r="N168"/>
  <c r="O168"/>
  <c r="N170"/>
  <c r="O170"/>
  <c r="N172"/>
  <c r="O172"/>
  <c r="N174"/>
  <c r="O174"/>
  <c r="N177"/>
  <c r="O177"/>
  <c r="N179"/>
  <c r="O179"/>
  <c r="N181"/>
  <c r="O181"/>
  <c r="N183"/>
  <c r="O183"/>
  <c r="N185"/>
  <c r="O185"/>
  <c r="N187"/>
  <c r="O187"/>
  <c r="N189"/>
  <c r="O189"/>
  <c r="N191"/>
  <c r="O191"/>
  <c r="N193"/>
  <c r="O193"/>
  <c r="N195"/>
  <c r="O195"/>
  <c r="N197"/>
  <c r="O197"/>
  <c r="M252"/>
  <c r="M286"/>
  <c r="M230"/>
  <c r="M149"/>
  <c r="P230" l="1"/>
  <c r="Q230"/>
  <c r="P252"/>
  <c r="Q252"/>
  <c r="P149"/>
  <c r="Q149"/>
  <c r="P286"/>
  <c r="Q286"/>
  <c r="N252"/>
  <c r="O252"/>
  <c r="N230"/>
  <c r="O230"/>
  <c r="N149"/>
  <c r="O149"/>
  <c r="N286"/>
  <c r="O286"/>
  <c r="M26"/>
  <c r="Q26" s="1"/>
  <c r="N26" l="1"/>
  <c r="P26"/>
  <c r="O26"/>
  <c r="M35"/>
  <c r="M24"/>
  <c r="Q24" s="1"/>
  <c r="M140"/>
  <c r="P140" l="1"/>
  <c r="Q140"/>
  <c r="P35"/>
  <c r="Q35"/>
  <c r="N24"/>
  <c r="P24"/>
  <c r="O24"/>
  <c r="N35"/>
  <c r="O35"/>
  <c r="N140"/>
  <c r="O140"/>
  <c r="M59"/>
  <c r="M58"/>
  <c r="M135"/>
  <c r="P58" l="1"/>
  <c r="Q58"/>
  <c r="P135"/>
  <c r="Q135"/>
  <c r="P59"/>
  <c r="Q59"/>
  <c r="N135"/>
  <c r="O135"/>
  <c r="N59"/>
  <c r="O59"/>
  <c r="N58"/>
  <c r="O58"/>
  <c r="M12"/>
  <c r="P12" l="1"/>
  <c r="Q12"/>
  <c r="O12"/>
  <c r="N12"/>
  <c r="M277"/>
  <c r="M136"/>
  <c r="M124"/>
  <c r="P77" l="1"/>
  <c r="Q77"/>
  <c r="P78"/>
  <c r="Q78"/>
  <c r="P124"/>
  <c r="Q124"/>
  <c r="P277"/>
  <c r="Q277"/>
  <c r="P102"/>
  <c r="Q102"/>
  <c r="P136"/>
  <c r="Q136"/>
  <c r="N102"/>
  <c r="O102"/>
  <c r="N136"/>
  <c r="O136"/>
  <c r="N77"/>
  <c r="O77"/>
  <c r="N78"/>
  <c r="O78"/>
  <c r="N124"/>
  <c r="O124"/>
  <c r="N277"/>
  <c r="O277"/>
  <c r="M38"/>
  <c r="M153"/>
  <c r="M151"/>
  <c r="M133"/>
  <c r="P151" l="1"/>
  <c r="Q151"/>
  <c r="P38"/>
  <c r="Q38"/>
  <c r="P133"/>
  <c r="Q133"/>
  <c r="P153"/>
  <c r="Q153"/>
  <c r="N38"/>
  <c r="O38"/>
  <c r="N151"/>
  <c r="O151"/>
  <c r="N133"/>
  <c r="O133"/>
  <c r="N153"/>
  <c r="O153"/>
  <c r="M67"/>
  <c r="M65"/>
  <c r="M63"/>
  <c r="M255"/>
  <c r="M254"/>
  <c r="M253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3"/>
  <c r="M232"/>
  <c r="M231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P213" l="1"/>
  <c r="Q213"/>
  <c r="P215"/>
  <c r="Q215"/>
  <c r="P217"/>
  <c r="Q217"/>
  <c r="P219"/>
  <c r="Q219"/>
  <c r="P221"/>
  <c r="Q221"/>
  <c r="P223"/>
  <c r="Q223"/>
  <c r="P225"/>
  <c r="Q225"/>
  <c r="P227"/>
  <c r="Q227"/>
  <c r="P229"/>
  <c r="Q229"/>
  <c r="P232"/>
  <c r="Q232"/>
  <c r="P235"/>
  <c r="Q235"/>
  <c r="P237"/>
  <c r="Q237"/>
  <c r="P239"/>
  <c r="Q239"/>
  <c r="P241"/>
  <c r="Q241"/>
  <c r="P243"/>
  <c r="Q243"/>
  <c r="P245"/>
  <c r="Q245"/>
  <c r="P247"/>
  <c r="Q247"/>
  <c r="P249"/>
  <c r="Q249"/>
  <c r="P251"/>
  <c r="Q251"/>
  <c r="P254"/>
  <c r="Q254"/>
  <c r="P63"/>
  <c r="Q63"/>
  <c r="P67"/>
  <c r="Q67"/>
  <c r="P212"/>
  <c r="Q212"/>
  <c r="P214"/>
  <c r="Q214"/>
  <c r="P216"/>
  <c r="Q216"/>
  <c r="P218"/>
  <c r="Q218"/>
  <c r="P220"/>
  <c r="P222"/>
  <c r="Q222"/>
  <c r="P224"/>
  <c r="Q224"/>
  <c r="P226"/>
  <c r="Q226"/>
  <c r="P228"/>
  <c r="Q228"/>
  <c r="P231"/>
  <c r="Q231"/>
  <c r="P233"/>
  <c r="Q233"/>
  <c r="P236"/>
  <c r="Q236"/>
  <c r="P238"/>
  <c r="Q238"/>
  <c r="P240"/>
  <c r="Q240"/>
  <c r="P242"/>
  <c r="Q242"/>
  <c r="P244"/>
  <c r="Q244"/>
  <c r="P246"/>
  <c r="Q246"/>
  <c r="P248"/>
  <c r="Q248"/>
  <c r="P250"/>
  <c r="Q250"/>
  <c r="P253"/>
  <c r="Q253"/>
  <c r="P255"/>
  <c r="Q255"/>
  <c r="P65"/>
  <c r="Q65"/>
  <c r="N213"/>
  <c r="O213"/>
  <c r="N217"/>
  <c r="O217"/>
  <c r="N219"/>
  <c r="O219"/>
  <c r="N221"/>
  <c r="O221"/>
  <c r="N223"/>
  <c r="O223"/>
  <c r="N225"/>
  <c r="O225"/>
  <c r="N227"/>
  <c r="O227"/>
  <c r="N229"/>
  <c r="O229"/>
  <c r="N232"/>
  <c r="O232"/>
  <c r="N237"/>
  <c r="O237"/>
  <c r="N239"/>
  <c r="O239"/>
  <c r="N241"/>
  <c r="O241"/>
  <c r="N243"/>
  <c r="O243"/>
  <c r="N245"/>
  <c r="O245"/>
  <c r="N247"/>
  <c r="O247"/>
  <c r="N249"/>
  <c r="O249"/>
  <c r="N251"/>
  <c r="O251"/>
  <c r="N254"/>
  <c r="O254"/>
  <c r="N67"/>
  <c r="O67"/>
  <c r="N215"/>
  <c r="O215"/>
  <c r="N214"/>
  <c r="O214"/>
  <c r="N216"/>
  <c r="O216"/>
  <c r="N218"/>
  <c r="O218"/>
  <c r="N220"/>
  <c r="O220"/>
  <c r="N222"/>
  <c r="O222"/>
  <c r="N224"/>
  <c r="O224"/>
  <c r="N226"/>
  <c r="O226"/>
  <c r="N228"/>
  <c r="O228"/>
  <c r="N231"/>
  <c r="O231"/>
  <c r="N233"/>
  <c r="O233"/>
  <c r="N236"/>
  <c r="O236"/>
  <c r="N238"/>
  <c r="O238"/>
  <c r="N240"/>
  <c r="O240"/>
  <c r="N242"/>
  <c r="O242"/>
  <c r="N244"/>
  <c r="O244"/>
  <c r="N246"/>
  <c r="O246"/>
  <c r="N248"/>
  <c r="O248"/>
  <c r="N250"/>
  <c r="O250"/>
  <c r="N253"/>
  <c r="O253"/>
  <c r="N255"/>
  <c r="O255"/>
  <c r="N212"/>
  <c r="O212"/>
  <c r="N235"/>
  <c r="O235"/>
  <c r="N65"/>
  <c r="O65"/>
  <c r="N63"/>
  <c r="O63"/>
  <c r="M21"/>
  <c r="M19"/>
  <c r="M18"/>
  <c r="M17"/>
  <c r="M14"/>
  <c r="M11"/>
  <c r="M9"/>
  <c r="P14" l="1"/>
  <c r="Q14"/>
  <c r="P18"/>
  <c r="Q18"/>
  <c r="P21"/>
  <c r="Q21"/>
  <c r="P9"/>
  <c r="Q9"/>
  <c r="P11"/>
  <c r="Q11"/>
  <c r="P17"/>
  <c r="Q17"/>
  <c r="P19"/>
  <c r="Q19"/>
  <c r="N21"/>
  <c r="O21"/>
  <c r="N19"/>
  <c r="O19"/>
  <c r="N18"/>
  <c r="O18"/>
  <c r="N17"/>
  <c r="O17"/>
  <c r="N14"/>
  <c r="O14"/>
  <c r="N11"/>
  <c r="O11"/>
  <c r="O9"/>
  <c r="N9"/>
  <c r="M39"/>
  <c r="M40"/>
  <c r="M41"/>
  <c r="M42"/>
  <c r="M45"/>
  <c r="M46"/>
  <c r="M47"/>
  <c r="M37"/>
  <c r="M273"/>
  <c r="M275"/>
  <c r="M278"/>
  <c r="M280"/>
  <c r="M281"/>
  <c r="M283"/>
  <c r="M285"/>
  <c r="M289"/>
  <c r="M288"/>
  <c r="M291"/>
  <c r="M297"/>
  <c r="M300"/>
  <c r="Q300" s="1"/>
  <c r="M301"/>
  <c r="M299"/>
  <c r="M271"/>
  <c r="M270"/>
  <c r="M269"/>
  <c r="M268"/>
  <c r="M267"/>
  <c r="M266"/>
  <c r="P266" l="1"/>
  <c r="Q266"/>
  <c r="P270"/>
  <c r="Q270"/>
  <c r="P267"/>
  <c r="Q267"/>
  <c r="P269"/>
  <c r="Q269"/>
  <c r="P271"/>
  <c r="Q271"/>
  <c r="P301"/>
  <c r="Q301"/>
  <c r="P297"/>
  <c r="Q297"/>
  <c r="P288"/>
  <c r="Q288"/>
  <c r="P285"/>
  <c r="Q285"/>
  <c r="P281"/>
  <c r="Q281"/>
  <c r="P278"/>
  <c r="Q278"/>
  <c r="P273"/>
  <c r="Q273"/>
  <c r="P47"/>
  <c r="Q47"/>
  <c r="P45"/>
  <c r="Q45"/>
  <c r="P41"/>
  <c r="Q41"/>
  <c r="P39"/>
  <c r="Q39"/>
  <c r="P268"/>
  <c r="Q268"/>
  <c r="P299"/>
  <c r="Q299"/>
  <c r="P291"/>
  <c r="Q291"/>
  <c r="P289"/>
  <c r="Q289"/>
  <c r="P283"/>
  <c r="Q283"/>
  <c r="P280"/>
  <c r="Q280"/>
  <c r="P275"/>
  <c r="Q275"/>
  <c r="P37"/>
  <c r="Q37"/>
  <c r="P46"/>
  <c r="Q46"/>
  <c r="P42"/>
  <c r="Q42"/>
  <c r="P40"/>
  <c r="Q40"/>
  <c r="O300"/>
  <c r="P300"/>
  <c r="N297"/>
  <c r="O297"/>
  <c r="N285"/>
  <c r="O285"/>
  <c r="N278"/>
  <c r="O278"/>
  <c r="N47"/>
  <c r="O47"/>
  <c r="N45"/>
  <c r="O45"/>
  <c r="N41"/>
  <c r="O41"/>
  <c r="N39"/>
  <c r="O39"/>
  <c r="N37"/>
  <c r="O37"/>
  <c r="N46"/>
  <c r="O46"/>
  <c r="N42"/>
  <c r="O42"/>
  <c r="N40"/>
  <c r="O40"/>
  <c r="N271"/>
  <c r="O271"/>
  <c r="N270"/>
  <c r="O270"/>
  <c r="N269"/>
  <c r="O269"/>
  <c r="N268"/>
  <c r="O268"/>
  <c r="N267"/>
  <c r="O267"/>
  <c r="N266"/>
  <c r="O266"/>
  <c r="N273"/>
  <c r="O273"/>
  <c r="N275"/>
  <c r="O275"/>
  <c r="N281"/>
  <c r="O281"/>
  <c r="N280"/>
  <c r="O280"/>
  <c r="N283"/>
  <c r="O283"/>
  <c r="N289"/>
  <c r="O289"/>
  <c r="N288"/>
  <c r="O288"/>
  <c r="N291"/>
  <c r="O291"/>
  <c r="N301"/>
  <c r="O301"/>
  <c r="N300"/>
  <c r="N299"/>
  <c r="O299"/>
  <c r="M260"/>
  <c r="M261"/>
  <c r="M262"/>
  <c r="M263"/>
  <c r="M264"/>
  <c r="M259"/>
  <c r="M201"/>
  <c r="M202"/>
  <c r="M203"/>
  <c r="M200"/>
  <c r="M164"/>
  <c r="M160"/>
  <c r="M158"/>
  <c r="M157"/>
  <c r="M156"/>
  <c r="M155"/>
  <c r="M154"/>
  <c r="M152"/>
  <c r="M150"/>
  <c r="M148"/>
  <c r="M147"/>
  <c r="M146"/>
  <c r="M144"/>
  <c r="M142"/>
  <c r="M141"/>
  <c r="M139"/>
  <c r="M137"/>
  <c r="M134"/>
  <c r="M132"/>
  <c r="M131"/>
  <c r="M130"/>
  <c r="M129"/>
  <c r="M128"/>
  <c r="M127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60"/>
  <c r="M57"/>
  <c r="M56"/>
  <c r="M55"/>
  <c r="M54"/>
  <c r="M51"/>
  <c r="M49"/>
  <c r="M50"/>
  <c r="M73"/>
  <c r="M70"/>
  <c r="P50" l="1"/>
  <c r="Q50"/>
  <c r="P57"/>
  <c r="Q57"/>
  <c r="P98"/>
  <c r="Q98"/>
  <c r="P94"/>
  <c r="Q94"/>
  <c r="P92"/>
  <c r="Q92"/>
  <c r="P90"/>
  <c r="Q90"/>
  <c r="P88"/>
  <c r="Q88"/>
  <c r="P86"/>
  <c r="Q86"/>
  <c r="P84"/>
  <c r="Q84"/>
  <c r="P82"/>
  <c r="Q82"/>
  <c r="P80"/>
  <c r="Q80"/>
  <c r="P122"/>
  <c r="Q122"/>
  <c r="P120"/>
  <c r="Q120"/>
  <c r="P118"/>
  <c r="Q118"/>
  <c r="P116"/>
  <c r="Q116"/>
  <c r="P114"/>
  <c r="Q114"/>
  <c r="P112"/>
  <c r="Q112"/>
  <c r="P110"/>
  <c r="Q110"/>
  <c r="P108"/>
  <c r="Q108"/>
  <c r="P106"/>
  <c r="Q106"/>
  <c r="P104"/>
  <c r="Q104"/>
  <c r="P126"/>
  <c r="Q126"/>
  <c r="P128"/>
  <c r="Q128"/>
  <c r="P130"/>
  <c r="Q130"/>
  <c r="P132"/>
  <c r="Q132"/>
  <c r="P137"/>
  <c r="Q137"/>
  <c r="P141"/>
  <c r="Q141"/>
  <c r="P144"/>
  <c r="Q144"/>
  <c r="P146"/>
  <c r="Q146"/>
  <c r="P148"/>
  <c r="Q148"/>
  <c r="P152"/>
  <c r="Q152"/>
  <c r="P155"/>
  <c r="Q155"/>
  <c r="P157"/>
  <c r="Q157"/>
  <c r="P160"/>
  <c r="Q160"/>
  <c r="P200"/>
  <c r="Q200"/>
  <c r="P202"/>
  <c r="Q202"/>
  <c r="P259"/>
  <c r="Q259"/>
  <c r="P263"/>
  <c r="Q263"/>
  <c r="P261"/>
  <c r="Q261"/>
  <c r="P70"/>
  <c r="Q70"/>
  <c r="P51"/>
  <c r="Q51"/>
  <c r="P55"/>
  <c r="Q55"/>
  <c r="P100"/>
  <c r="Q100"/>
  <c r="P96"/>
  <c r="Q96"/>
  <c r="P73"/>
  <c r="Q73"/>
  <c r="P49"/>
  <c r="Q49"/>
  <c r="P54"/>
  <c r="Q54"/>
  <c r="P56"/>
  <c r="Q56"/>
  <c r="P60"/>
  <c r="Q60"/>
  <c r="P99"/>
  <c r="Q99"/>
  <c r="P97"/>
  <c r="Q97"/>
  <c r="P95"/>
  <c r="Q95"/>
  <c r="P93"/>
  <c r="Q93"/>
  <c r="P91"/>
  <c r="Q91"/>
  <c r="P89"/>
  <c r="Q89"/>
  <c r="P87"/>
  <c r="Q87"/>
  <c r="P85"/>
  <c r="Q85"/>
  <c r="P83"/>
  <c r="Q83"/>
  <c r="P81"/>
  <c r="Q81"/>
  <c r="P79"/>
  <c r="Q79"/>
  <c r="P121"/>
  <c r="Q121"/>
  <c r="P119"/>
  <c r="Q119"/>
  <c r="P117"/>
  <c r="Q117"/>
  <c r="P115"/>
  <c r="Q115"/>
  <c r="P113"/>
  <c r="Q113"/>
  <c r="P111"/>
  <c r="Q111"/>
  <c r="P109"/>
  <c r="Q109"/>
  <c r="P107"/>
  <c r="Q107"/>
  <c r="P105"/>
  <c r="Q105"/>
  <c r="P103"/>
  <c r="P127"/>
  <c r="Q127"/>
  <c r="P129"/>
  <c r="Q129"/>
  <c r="P131"/>
  <c r="Q131"/>
  <c r="P134"/>
  <c r="Q134"/>
  <c r="P139"/>
  <c r="Q139"/>
  <c r="P142"/>
  <c r="Q142"/>
  <c r="P145"/>
  <c r="Q145"/>
  <c r="P147"/>
  <c r="Q147"/>
  <c r="P150"/>
  <c r="Q150"/>
  <c r="P154"/>
  <c r="Q154"/>
  <c r="P156"/>
  <c r="Q156"/>
  <c r="P158"/>
  <c r="Q158"/>
  <c r="P164"/>
  <c r="Q164"/>
  <c r="P203"/>
  <c r="Q203"/>
  <c r="P201"/>
  <c r="Q201"/>
  <c r="P264"/>
  <c r="Q264"/>
  <c r="P262"/>
  <c r="Q262"/>
  <c r="P260"/>
  <c r="Q260"/>
  <c r="N70"/>
  <c r="O70"/>
  <c r="N51"/>
  <c r="O51"/>
  <c r="N57"/>
  <c r="O57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26"/>
  <c r="O126"/>
  <c r="N128"/>
  <c r="O128"/>
  <c r="N130"/>
  <c r="O130"/>
  <c r="N132"/>
  <c r="O132"/>
  <c r="N137"/>
  <c r="O137"/>
  <c r="N141"/>
  <c r="O141"/>
  <c r="N144"/>
  <c r="O144"/>
  <c r="N146"/>
  <c r="O146"/>
  <c r="N148"/>
  <c r="O148"/>
  <c r="N152"/>
  <c r="O152"/>
  <c r="N155"/>
  <c r="O155"/>
  <c r="N157"/>
  <c r="O157"/>
  <c r="N160"/>
  <c r="O160"/>
  <c r="N200"/>
  <c r="O200"/>
  <c r="N202"/>
  <c r="O202"/>
  <c r="N50"/>
  <c r="O50"/>
  <c r="N55"/>
  <c r="O55"/>
  <c r="N100"/>
  <c r="O100"/>
  <c r="N73"/>
  <c r="O73"/>
  <c r="N49"/>
  <c r="O49"/>
  <c r="N54"/>
  <c r="O54"/>
  <c r="N56"/>
  <c r="O56"/>
  <c r="N60"/>
  <c r="O60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27"/>
  <c r="O127"/>
  <c r="N129"/>
  <c r="O129"/>
  <c r="N131"/>
  <c r="O131"/>
  <c r="N134"/>
  <c r="O134"/>
  <c r="N139"/>
  <c r="O139"/>
  <c r="N142"/>
  <c r="O142"/>
  <c r="N145"/>
  <c r="O145"/>
  <c r="N147"/>
  <c r="O147"/>
  <c r="N150"/>
  <c r="O150"/>
  <c r="N154"/>
  <c r="O154"/>
  <c r="N156"/>
  <c r="O156"/>
  <c r="N158"/>
  <c r="O158"/>
  <c r="N164"/>
  <c r="O164"/>
  <c r="N203"/>
  <c r="O203"/>
  <c r="N201"/>
  <c r="O201"/>
  <c r="N264"/>
  <c r="O264"/>
  <c r="N263"/>
  <c r="O263"/>
  <c r="N262"/>
  <c r="O262"/>
  <c r="N261"/>
  <c r="O261"/>
  <c r="N260"/>
  <c r="O260"/>
  <c r="N259"/>
  <c r="O259"/>
  <c r="M25"/>
  <c r="Q25" s="1"/>
  <c r="M27"/>
  <c r="Q27" s="1"/>
  <c r="M28"/>
  <c r="Q28" s="1"/>
  <c r="M30"/>
  <c r="Q30" s="1"/>
  <c r="M32"/>
  <c r="Q32" s="1"/>
  <c r="M33"/>
  <c r="Q33" s="1"/>
  <c r="M23"/>
  <c r="Q23" s="1"/>
  <c r="N33" l="1"/>
  <c r="P33"/>
  <c r="O33"/>
  <c r="N30"/>
  <c r="P30"/>
  <c r="O30"/>
  <c r="N23"/>
  <c r="P23"/>
  <c r="O23"/>
  <c r="N32"/>
  <c r="P32"/>
  <c r="O32"/>
  <c r="N28"/>
  <c r="P28"/>
  <c r="O28"/>
  <c r="N25"/>
  <c r="P25"/>
  <c r="O25"/>
  <c r="N27"/>
  <c r="P27"/>
  <c r="O27"/>
</calcChain>
</file>

<file path=xl/sharedStrings.xml><?xml version="1.0" encoding="utf-8"?>
<sst xmlns="http://schemas.openxmlformats.org/spreadsheetml/2006/main" count="790" uniqueCount="316">
  <si>
    <t>реестровый номер</t>
  </si>
  <si>
    <t>Наименование базовой услуги</t>
  </si>
  <si>
    <t>Содержание услуги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</si>
  <si>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профилям:</t>
  </si>
  <si>
    <t>"Психиатрия"</t>
  </si>
  <si>
    <t>"Фтизиатрия"</t>
  </si>
  <si>
    <t>Инфекционные болезни (в части синдрома приобретенного иммунодефицита (ВИЧ-инфекции))</t>
  </si>
  <si>
    <t>"Психиатрия-наркология (в части наркологии)"</t>
  </si>
  <si>
    <t>"Дерматовенерология (в части венерологии)"</t>
  </si>
  <si>
    <t>Стационар</t>
  </si>
  <si>
    <t xml:space="preserve">Паллиативная медицинская помощь </t>
  </si>
  <si>
    <t>Первичная медико-санитарная помощь, не включенная в базовую программу обязательного медицинского страхования</t>
  </si>
  <si>
    <t>Дневной стационар</t>
  </si>
  <si>
    <t>Организация круглосуточного приема, содержания, выхаживания и воспитания детей</t>
  </si>
  <si>
    <t>Библиотечное, библиографическое и информационное обслуживание библиотеки</t>
  </si>
  <si>
    <t>В стационарных условиях</t>
  </si>
  <si>
    <t>Первичная медико-санитарная помощь, в части диагностики и лечения</t>
  </si>
  <si>
    <t>Психиатрия</t>
  </si>
  <si>
    <t>Наркология</t>
  </si>
  <si>
    <t>Фтизиатрия</t>
  </si>
  <si>
    <t>Венерология</t>
  </si>
  <si>
    <t>ВИЧ-инфекция</t>
  </si>
  <si>
    <t>Психотерапия</t>
  </si>
  <si>
    <t>Клиничес кая лаборатор ная диагностика</t>
  </si>
  <si>
    <t>Первичная медико-санитарная помощь в части профилактики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</si>
  <si>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</si>
  <si>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вне медицинской оргазизации</t>
  </si>
  <si>
    <t>Патологическая анатомия</t>
  </si>
  <si>
    <t>Обеспечение специальными молочными продуктами детского питания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</si>
  <si>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</si>
  <si>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</si>
  <si>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</si>
  <si>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</si>
  <si>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Судебно-медицинская экспертиза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</si>
  <si>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</si>
  <si>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Судебно-психиатрическая экспертиза</t>
  </si>
  <si>
    <t>Заготовка,хранение, транспортировка и обеспечение безопасности донорской крови и ее компонентов</t>
  </si>
  <si>
    <t>Медицинское освидетельствование на состояние опьянения (алкогольного, наркотического или иного токсического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</si>
  <si>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</si>
  <si>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</t>
  </si>
  <si>
    <t>Проведение тестирования медицинских и фармацевтических работников с использованием программных продуктов</t>
  </si>
  <si>
    <t>Исполнение функций оператора медицинской информационной системы</t>
  </si>
  <si>
    <t>Условие, отражающее специфику услуги (работы)</t>
  </si>
  <si>
    <t>Учреждение: БУЗ Орловской области "Орловская областная психиатрическая больница</t>
  </si>
  <si>
    <t>Учреждение: БУЗ Орловской области "Орловский противотуберкулезный диспансер"</t>
  </si>
  <si>
    <t>Учреждение: БУЗ Орловской области "Орловский наркологический диспансер"</t>
  </si>
  <si>
    <t>Учреждение: БУЗ Орловской области  "Ливенская центральная районная больница"</t>
  </si>
  <si>
    <t>Учреждение: БУЗ Орловской области  "Мценская центральная районная больница"</t>
  </si>
  <si>
    <t>Учреждение: БУЗ Орловской области "Орловский областной кожно-венерологический диспансер"</t>
  </si>
  <si>
    <t>Учреждение: БУЗ ОО "НКМЦ им. З.И. Круглой"</t>
  </si>
  <si>
    <t>Учреждение: БУЗ Орловской области "Орловский онкологический диспансер"</t>
  </si>
  <si>
    <t>Учреждение: БУЗ Орловской области "Орловская областная клиническая больница"</t>
  </si>
  <si>
    <t>Учреждение: БУЗ Орловской области " Больница скорой медицинской помощи им. Семашко"</t>
  </si>
  <si>
    <t>Учреждение: БУЗ Орловской области  "Болховская центральная районная больница"</t>
  </si>
  <si>
    <t>Учреждение: БУЗ Орловской области  "Знаменская центральная районная больница"</t>
  </si>
  <si>
    <t>Учреждение: БУЗ Орловской области  "Колпнянская центральная районная больница"</t>
  </si>
  <si>
    <t>Учреждение: БУЗ Орловской области  "Покровская  центральная районная больница"</t>
  </si>
  <si>
    <t>Учреждение: БУЗ Орловской области  "Нарышкинская центральная районная больница"</t>
  </si>
  <si>
    <t>Учреждение: БУЗ Орловской области  "Свердловская  центральная районная больница"</t>
  </si>
  <si>
    <t>Учреждение: БУЗ Орловской области  "Новодеревеньковская  ЦРБ"</t>
  </si>
  <si>
    <t>Учреждение: БУЗ Орловской области "Областной психоневрологический диспансер"</t>
  </si>
  <si>
    <t>Учреждение: БУЗ Орловской области  "Верховская центральная районная больница"</t>
  </si>
  <si>
    <t>Учреждение: БУЗ Орловской области  "Глазуновская центральная районная больница"</t>
  </si>
  <si>
    <t>Учреждение: БУЗ Орловской области  "Дмитровская центральная районная больница"</t>
  </si>
  <si>
    <t>Учреждение: БУЗ Орловской области  "Должанская центральная районная больница"</t>
  </si>
  <si>
    <t>Учреждение: БУЗ Орловской области  "Залегощенская центральная районная больница"</t>
  </si>
  <si>
    <t>Учреждение: БУЗ Орловской области  "Корсаковская центральная районная больница"</t>
  </si>
  <si>
    <t>Учреждение: БУЗ Орловской области  "Краснозоренская центральная районная больница"</t>
  </si>
  <si>
    <t>Учреждение: БУЗ Орловской области  "Кромская центральная районная больница"</t>
  </si>
  <si>
    <t>Учреждение: БУЗ Орловской области  "Малоархангельская ЦРБ"</t>
  </si>
  <si>
    <t>Учреждение: БУЗ Орловской области  "Новосильская  центральная районная больница"</t>
  </si>
  <si>
    <t>Учреждение: БУЗ Орловской области  "Сосковская центральная районная больница"</t>
  </si>
  <si>
    <t>Учреждение: БУЗ Орловской области  "Троснянская центральная районная больница"</t>
  </si>
  <si>
    <t>Учреждение: БУЗ Орловской области  "Хотынецкая центральная районная больница"</t>
  </si>
  <si>
    <t>Учреждение: БУЗ Орловской области  "Шаблыкинская центральная районная больница"</t>
  </si>
  <si>
    <t>Учреждение: БУЗ Орловской области "Орловская областная психиатрическая больница"</t>
  </si>
  <si>
    <t>Учреждение: КУЗ Орловской области "Специализированный дом ребенка"</t>
  </si>
  <si>
    <t>Учреждение: БУ Орловской области "Областная научная медицинская библиотека"</t>
  </si>
  <si>
    <t>Учреждение: БУЗ Орловской области "Орловский областной центр по профилактике и борьбе со СПИД и инфекционными заболеваниями"</t>
  </si>
  <si>
    <t>Учреждение: БУЗ Орловской области "Областной врачебно-физкультурный диспансер"</t>
  </si>
  <si>
    <t>Учреждение: БУЗ Орловской области "Станция скорой медицинской помощи"</t>
  </si>
  <si>
    <t>Учреждение: БУЗ Орловской области  "Плещеевская  центральная районная больница"</t>
  </si>
  <si>
    <t>Учреждение: БУЗ Орловской области  "Новодеревеньковская  центральная районная больница"</t>
  </si>
  <si>
    <t>Учреждение: БУЗ Орловской области " Городская больница им. С.П.Боткина"</t>
  </si>
  <si>
    <t>Учреждение: БУЗ Орловской области  "Детская поликлиника № 1"</t>
  </si>
  <si>
    <t>Учреждение: БУЗ Орловской области  "Детская поликлиника №2"</t>
  </si>
  <si>
    <t>Учреждение: БУЗ Орловской области  "Детская поликлиника № 3"</t>
  </si>
  <si>
    <t>Учреждение: БУЗ Орловской области "Орловская областная стоматологическая поликлиника"</t>
  </si>
  <si>
    <t>Учреждение: казенное учреждение здравоохранения особого типа Орловской области "Орловский областной медицинский центр мобилизационных резервов "Резерв"</t>
  </si>
  <si>
    <t>Учреждение: БУЗ Орловской области " Орловская дезинфекционная станция"</t>
  </si>
  <si>
    <t>Учреждение: БУЗ Орловской области "Орловское бюро судебно-медицинской экспертизы"</t>
  </si>
  <si>
    <t>Учреждение: БУЗ Орловской области "Орловская станция переливания крови"</t>
  </si>
  <si>
    <t>Библиотечное, библиографическое и информационное обслуживание пользователей библиотеки</t>
  </si>
  <si>
    <t>Формы и  условие оказания</t>
  </si>
  <si>
    <t>амбулатоно</t>
  </si>
  <si>
    <t>РАБОТЫ</t>
  </si>
  <si>
    <t>УСЛУГИ</t>
  </si>
  <si>
    <t>число пациентов, человек</t>
  </si>
  <si>
    <t>Медицинская помощь в экстренной форме незастрахованным гражданам в системе обязательного медицинского страхования</t>
  </si>
  <si>
    <t>В амбулаторных условиях</t>
  </si>
  <si>
    <t>Учреждение: БУЗ Орловской области  " Поликлиника № 3"</t>
  </si>
  <si>
    <t>Амбулаторно</t>
  </si>
  <si>
    <t>Медицинская помощь в экстренной форме незастрахованным гражданам в системе обязательного медицинского страхования"</t>
  </si>
  <si>
    <t>Базовый норматив затрат на оказание услуг (выполнение работ), рублей</t>
  </si>
  <si>
    <t>Наименование показателя</t>
  </si>
  <si>
    <t>Приложение 1.</t>
  </si>
  <si>
    <t>Высокотехнологичная медицинская помощь, не включенная в базовую программу обязательного медицинского страхования по профилям</t>
  </si>
  <si>
    <t>8/Детская хирургия в период новорожденности</t>
  </si>
  <si>
    <t xml:space="preserve">9/ Комбустиология   </t>
  </si>
  <si>
    <t>37/Сердечно-сосудистая хирургия</t>
  </si>
  <si>
    <t>51/Травматология и ортопедия</t>
  </si>
  <si>
    <t xml:space="preserve"> Площадь обработанных очагов</t>
  </si>
  <si>
    <t xml:space="preserve">Вес обработанных в дезинфекционных камерах вещей из очага </t>
  </si>
  <si>
    <t>кв.м.</t>
  </si>
  <si>
    <t>кг</t>
  </si>
  <si>
    <t>Количество мероприятий, штука</t>
  </si>
  <si>
    <t>Число пациентов Человек</t>
  </si>
  <si>
    <t>Случаев госпитализации, условная единица</t>
  </si>
  <si>
    <t>БУЗ Орловской области "МИАЦ"</t>
  </si>
  <si>
    <t>Учреждение: БУЗ Орловской области  " Поликлиника №2"</t>
  </si>
  <si>
    <t>амбулаторно</t>
  </si>
  <si>
    <t>Примечание:</t>
  </si>
  <si>
    <t xml:space="preserve">Отраслевой корректирующий коэффициент учитывает показатели отраслевой специфики учреждения
</t>
  </si>
  <si>
    <t>Наименование территориального корректирующего коэффициента</t>
  </si>
  <si>
    <t>Значение коэффициента</t>
  </si>
  <si>
    <t>1.Коэффициент по оплате труда медицинским работникам, работающим на селе</t>
  </si>
  <si>
    <t>1,25; 1,30</t>
  </si>
  <si>
    <t>определяется индивидуально для медицинских организаций в соответствии НК РФ и иными нормативно-правовыма актами, а также в соответствии с действующими тарифами.</t>
  </si>
  <si>
    <t xml:space="preserve"> Территориальный корректирующий коэффициент включает территориальный корректирующий коэффициент на оплату труда с начислениями на выплаты по оплате труда и территориальный корректирующий коэффициент на коммунальные услуги и на содержание недвижимого имущества.</t>
  </si>
  <si>
    <t>Наименование отраслевого корректирующего коэффициента</t>
  </si>
  <si>
    <t>2. Коэффициент по коммунальным услугам, коэффициент на содержание недвижимого имущества</t>
  </si>
  <si>
    <t>1.Коэффициент по оплате труда медицинским работникам, участвующие в оказании психиатрической помощи</t>
  </si>
  <si>
    <t>2.Коэффициент по оплате труда медицинским работникам, участвующие в оказании противотуберкулезной помощи</t>
  </si>
  <si>
    <t>кол-во освидетельствований, штука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</si>
  <si>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</t>
  </si>
  <si>
    <t>3.Коэффициент по оплате труда медицинским работникам, осуществляющие диагностику и лечение ВИЧ-инфицированных, а также лица, работа которых связана с материалами, содержащими вирус иммунодефицита участвующие в оказании противотуберкулезной помощи</t>
  </si>
  <si>
    <t>Клиническая лаборатор ная диагностика</t>
  </si>
  <si>
    <t>Приложение 2.</t>
  </si>
  <si>
    <t>* Коэффициент выравнивания применяется Департаментом здравоохранения Орловской области в целях доведения расчетного значения объема финансового обеспечения выполнения государственного задания  до объема финансового обеспечения выполнения государственного задания по госуслуге (работе) в целом, предусмотренного бюджетной росписью на соответствующий год ( с учетом уровня оказания медицинской помощи).</t>
  </si>
  <si>
    <t>Корректирующие коэффициенты к базовому нормативу затрат</t>
  </si>
  <si>
    <t xml:space="preserve">отраслевой 
корректирующий
коэффициент 
</t>
  </si>
  <si>
    <t xml:space="preserve">территориальный
корректирующий
коэффициент
</t>
  </si>
  <si>
    <t>ИТОГО, базовый норматив затрат с учетом корректирующих коэффициентов на 1 услуги, рублей</t>
  </si>
  <si>
    <t>Базовый норматив затрат на оказание                    1 ед. услуги, рублей</t>
  </si>
  <si>
    <t>Учреждение: БУЗ Орловской области  " Поликлиника № 1"</t>
  </si>
  <si>
    <t>Учреждение: БУЗ Орловской области  " Поликлиника № 2"</t>
  </si>
  <si>
    <t xml:space="preserve"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 </t>
  </si>
  <si>
    <t>Инфекционные болезни (в части синдрома приобретенного иммунодефицита (ВИЧ-инфекции)</t>
  </si>
  <si>
    <t>1,25 - 1,15</t>
  </si>
  <si>
    <t>Ведение информационных баз данных</t>
  </si>
  <si>
    <t>Генетика</t>
  </si>
  <si>
    <t>Первичная медико-санитарная помощь в части диагностики и лечения</t>
  </si>
  <si>
    <t>генетика</t>
  </si>
  <si>
    <r>
      <t>"Психиатрия"</t>
    </r>
    <r>
      <rPr>
        <sz val="8"/>
        <rFont val="Times New Roman"/>
        <family val="1"/>
        <charset val="204"/>
      </rPr>
      <t xml:space="preserve">                 (средний срок лечения = 40 дн.</t>
    </r>
    <r>
      <rPr>
        <sz val="11"/>
        <rFont val="Times New Roman"/>
        <family val="1"/>
        <charset val="204"/>
      </rPr>
      <t xml:space="preserve">)                                    </t>
    </r>
  </si>
  <si>
    <r>
      <t>"Фтизиатрия"</t>
    </r>
    <r>
      <rPr>
        <sz val="8"/>
        <rFont val="Times New Roman"/>
        <family val="1"/>
        <charset val="204"/>
      </rPr>
      <t xml:space="preserve">                 (средний срок лечения=119 дн.)</t>
    </r>
    <r>
      <rPr>
        <sz val="11"/>
        <rFont val="Times New Roman"/>
        <family val="1"/>
        <charset val="204"/>
      </rPr>
      <t xml:space="preserve">                                      </t>
    </r>
  </si>
  <si>
    <r>
      <t xml:space="preserve">"Психиатрия-наркология (в части наркологии)"               </t>
    </r>
    <r>
      <rPr>
        <sz val="8"/>
        <rFont val="Times New Roman"/>
        <family val="1"/>
        <charset val="204"/>
      </rPr>
      <t xml:space="preserve">(средний срок лечения=16 дн.) </t>
    </r>
    <r>
      <rPr>
        <sz val="11"/>
        <rFont val="Times New Roman"/>
        <family val="1"/>
        <charset val="204"/>
      </rPr>
      <t xml:space="preserve">                                       </t>
    </r>
  </si>
  <si>
    <r>
      <t xml:space="preserve">"Психиатрия"                </t>
    </r>
    <r>
      <rPr>
        <sz val="8"/>
        <rFont val="Times New Roman"/>
        <family val="1"/>
        <charset val="204"/>
      </rPr>
      <t xml:space="preserve">(средний срок лечения =40 дн.)    </t>
    </r>
    <r>
      <rPr>
        <sz val="11"/>
        <rFont val="Times New Roman"/>
        <family val="1"/>
        <charset val="204"/>
      </rPr>
      <t xml:space="preserve">                             </t>
    </r>
  </si>
  <si>
    <r>
      <t>"Дерматовенерология (в части венерологии)" (</t>
    </r>
    <r>
      <rPr>
        <sz val="8"/>
        <rFont val="Times New Roman"/>
        <family val="1"/>
        <charset val="204"/>
      </rPr>
      <t xml:space="preserve">средний срок лечения=17 дн.)  </t>
    </r>
    <r>
      <rPr>
        <sz val="11"/>
        <rFont val="Times New Roman"/>
        <family val="1"/>
        <charset val="204"/>
      </rPr>
      <t xml:space="preserve">                                      </t>
    </r>
  </si>
  <si>
    <t>Число посещений, условная единица</t>
  </si>
  <si>
    <t>в стационарных условиях</t>
  </si>
  <si>
    <t>стационар</t>
  </si>
  <si>
    <t>случаев госпитализации, условная единица</t>
  </si>
  <si>
    <t>количество койко-дней, койко-день</t>
  </si>
  <si>
    <t>Количество койко-дней, койко-день</t>
  </si>
  <si>
    <t xml:space="preserve">кол-во отчетов, единица </t>
  </si>
  <si>
    <t>количество мероприятий, штука</t>
  </si>
  <si>
    <t>Условная единица продукта, переработки (в перерасчете на 1 литр цельной крови), Условная единица</t>
  </si>
  <si>
    <t>Количество вскрытий Единица</t>
  </si>
  <si>
    <t>Вес обработанных в дезинфекционных камерах вещей из очага</t>
  </si>
  <si>
    <t>Площадь обработанных очагов</t>
  </si>
  <si>
    <t>Количество экспертиз, исследований  Условная единица</t>
  </si>
  <si>
    <t>Количество экспертиз Условная единица</t>
  </si>
  <si>
    <t>Кол-во вызовов, единица</t>
  </si>
  <si>
    <t>Отчет, Единица</t>
  </si>
  <si>
    <t>Количество человек, Человек</t>
  </si>
  <si>
    <t>Количество мероприятий, Штука</t>
  </si>
  <si>
    <t>Отчет, Условная единица</t>
  </si>
  <si>
    <t>Количество человек, Единица</t>
  </si>
  <si>
    <t>Число посещений Условная единица</t>
  </si>
  <si>
    <t>Количество исследований, Единица</t>
  </si>
  <si>
    <t>Число обращений Условная единица</t>
  </si>
  <si>
    <t>Случаев лечения Условная единица</t>
  </si>
  <si>
    <t>Количество койко-дней Койко-день</t>
  </si>
  <si>
    <t>Кол-во освидетельствований, штука</t>
  </si>
  <si>
    <t xml:space="preserve">Кол-во отчетов, единица </t>
  </si>
  <si>
    <t>Количество человек, человек</t>
  </si>
  <si>
    <t>Количество человеко-час</t>
  </si>
  <si>
    <t>Программа государственных гарантий бесплатного оказания медицинской помощи на 2019  год</t>
  </si>
  <si>
    <r>
      <t>Урология,</t>
    </r>
    <r>
      <rPr>
        <b/>
        <sz val="11"/>
        <rFont val="Times New Roman"/>
        <family val="1"/>
        <charset val="204"/>
      </rPr>
      <t xml:space="preserve"> группа 61</t>
    </r>
  </si>
  <si>
    <r>
      <t xml:space="preserve">Детская хирургия в период новорожденности, </t>
    </r>
    <r>
      <rPr>
        <b/>
        <sz val="11"/>
        <rFont val="Times New Roman"/>
        <family val="1"/>
        <charset val="204"/>
      </rPr>
      <t>группа 8</t>
    </r>
  </si>
  <si>
    <r>
      <t xml:space="preserve"> Комбустиология, </t>
    </r>
    <r>
      <rPr>
        <b/>
        <sz val="11"/>
        <rFont val="Times New Roman"/>
        <family val="1"/>
        <charset val="204"/>
      </rPr>
      <t xml:space="preserve">группа 9   </t>
    </r>
  </si>
  <si>
    <r>
      <t xml:space="preserve"> Нейрохирургия, </t>
    </r>
    <r>
      <rPr>
        <b/>
        <sz val="11"/>
        <rFont val="Times New Roman"/>
        <family val="1"/>
        <charset val="204"/>
      </rPr>
      <t>группа 13</t>
    </r>
  </si>
  <si>
    <r>
      <t xml:space="preserve">Сердечно-сосудистая хирургия, </t>
    </r>
    <r>
      <rPr>
        <b/>
        <sz val="11"/>
        <rFont val="Times New Roman"/>
        <family val="1"/>
        <charset val="204"/>
      </rPr>
      <t>группа 37</t>
    </r>
  </si>
  <si>
    <r>
      <t>Травматология и ортопедия,</t>
    </r>
    <r>
      <rPr>
        <b/>
        <sz val="11"/>
        <rFont val="Times New Roman"/>
        <family val="1"/>
        <charset val="204"/>
      </rPr>
      <t xml:space="preserve"> группа 51</t>
    </r>
  </si>
  <si>
    <r>
      <t>Онкология,</t>
    </r>
    <r>
      <rPr>
        <b/>
        <sz val="11"/>
        <rFont val="Times New Roman"/>
        <family val="1"/>
        <charset val="204"/>
      </rPr>
      <t xml:space="preserve"> группа 19</t>
    </r>
  </si>
  <si>
    <r>
      <t xml:space="preserve">Офтальмология, </t>
    </r>
    <r>
      <rPr>
        <b/>
        <sz val="11"/>
        <rFont val="Times New Roman"/>
        <family val="1"/>
        <charset val="204"/>
      </rPr>
      <t>группа 30</t>
    </r>
  </si>
  <si>
    <r>
      <t xml:space="preserve"> Онкология,</t>
    </r>
    <r>
      <rPr>
        <b/>
        <sz val="11"/>
        <rFont val="Times New Roman"/>
        <family val="1"/>
        <charset val="204"/>
      </rPr>
      <t xml:space="preserve"> группа 22</t>
    </r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</si>
  <si>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32</t>
    </r>
  </si>
  <si>
    <t xml:space="preserve">13045,5/19*40=     </t>
  </si>
  <si>
    <t xml:space="preserve"> Значение корректирующих коэффициентов к базовым нормативам затрат на оказание услуг (выполнение работ) на 2019 год</t>
  </si>
  <si>
    <t>Показатели государственного задания на 01.01.2019</t>
  </si>
  <si>
    <t>30/Офтальмология</t>
  </si>
  <si>
    <t>22/ Онкология</t>
  </si>
  <si>
    <t>32/ Педиатрия</t>
  </si>
  <si>
    <t>61/Урология</t>
  </si>
  <si>
    <t>13/ Нейрохирургия</t>
  </si>
  <si>
    <t>19/Онкология</t>
  </si>
  <si>
    <t>число посещений, единица</t>
  </si>
  <si>
    <t>количество человек, единица</t>
  </si>
  <si>
    <t>количество человеко-час,  условная единица</t>
  </si>
  <si>
    <t>Количество лиц, Человек</t>
  </si>
  <si>
    <t>75560,8/40,1*12,5=23553,88</t>
  </si>
  <si>
    <t>75560,8/40,1*17,9=33729,15</t>
  </si>
  <si>
    <t>910100О.99.0.ББ71АА00000</t>
  </si>
  <si>
    <t>860000О.99.0.АД59АА00001</t>
  </si>
  <si>
    <t>860000О.99.0.АД59АА02001</t>
  </si>
  <si>
    <t>860000О.99.0.АД59АА04001</t>
  </si>
  <si>
    <t>860000О.99.0.АД59АА06001</t>
  </si>
  <si>
    <t>860000О.99.0.АД59АА08001</t>
  </si>
  <si>
    <t>860000О.99.0.АД60АА00002</t>
  </si>
  <si>
    <t>860000О.99.0.АД66АА00002</t>
  </si>
  <si>
    <t>860000О.99.0.АД82АА00000</t>
  </si>
  <si>
    <t>860000О.99.0.АЕ65АА00002</t>
  </si>
  <si>
    <t>860000О.99.0.АД57АА41000</t>
  </si>
  <si>
    <t>860000О.99.0.АД59АА01002</t>
  </si>
  <si>
    <t>860000О.99.0.АД59АА03002</t>
  </si>
  <si>
    <t>860000О.99.0.АД59АА05002</t>
  </si>
  <si>
    <t>860000О.99.0.АД59АА07002</t>
  </si>
  <si>
    <t>861000О.99.0.АЖ04АА18000</t>
  </si>
  <si>
    <t>861000О.99.0.АЖ04АА50000</t>
  </si>
  <si>
    <t>861000О.99.0.АЖ04АА36000</t>
  </si>
  <si>
    <t>861000О.99.0.АЖ04АА08000</t>
  </si>
  <si>
    <t>861000О.99.0.АЖ04АЗ31000</t>
  </si>
  <si>
    <t>861000О.99.0.АЖ04АА31000</t>
  </si>
  <si>
    <t>861000О.99.0.АЖ04АА60000</t>
  </si>
  <si>
    <t>861000О.99.0.АЖ04АА12000</t>
  </si>
  <si>
    <t>861000О.99.0.АЖ04АА07000</t>
  </si>
  <si>
    <t>861000О.99.0.АЖ04АА21000</t>
  </si>
  <si>
    <t>860000О.99.0.АД66АА01002</t>
  </si>
  <si>
    <t>860000О.99.0.АД57АА43003</t>
  </si>
  <si>
    <t>860000О.99.0.АД57АА46002</t>
  </si>
  <si>
    <t>860000О.99.0.АД57АА49002</t>
  </si>
  <si>
    <t>860000О.99.0.АД57АА52003</t>
  </si>
  <si>
    <t>860000О.99.0.АД57АА65004</t>
  </si>
  <si>
    <t>860000О.99.0.АД57АА83004</t>
  </si>
  <si>
    <t>860000О.99.0.АД57АА40002</t>
  </si>
  <si>
    <t>860000О.99.0.АД57АА34003</t>
  </si>
  <si>
    <t>860000О.99.0.АД57АА31002</t>
  </si>
  <si>
    <t>860000О.99.0.АД61АА02001</t>
  </si>
  <si>
    <t>Р03000570000001</t>
  </si>
  <si>
    <t>Р03000650000001</t>
  </si>
  <si>
    <t>Р03000580000001</t>
  </si>
  <si>
    <t>Р03000590000001</t>
  </si>
  <si>
    <t>Р03000600000001</t>
  </si>
  <si>
    <t>Р03000620000001</t>
  </si>
  <si>
    <t>Р03000630000001</t>
  </si>
  <si>
    <t>Р03000640000001</t>
  </si>
  <si>
    <t>Р03000660000001</t>
  </si>
  <si>
    <t>Р03000670000001</t>
  </si>
  <si>
    <t>Р03000680000001</t>
  </si>
  <si>
    <t>Р210006710000001</t>
  </si>
  <si>
    <t>Р03000610000001</t>
  </si>
  <si>
    <t>Санаторно-курортное лечение</t>
  </si>
  <si>
    <t>койко-день</t>
  </si>
  <si>
    <t>860000О.99.0.АД70АА14000</t>
  </si>
  <si>
    <t>БУЗ ОРЛОВСКОЙ ОБЛАСТИ  "ДЕТСКИЙ САНАТОРИЙ "ОРЛОВЧАНКА</t>
  </si>
  <si>
    <t>32082,2 омс</t>
  </si>
  <si>
    <t>индексация в 1,04 от базов.2018</t>
  </si>
  <si>
    <t>индексация в 1,04 от базов.2019</t>
  </si>
  <si>
    <t>базовый уровень 2018 г.</t>
  </si>
  <si>
    <t>расчетно</t>
  </si>
  <si>
    <t>250,06*1,04 индек+ аренда 31,75=291,81</t>
  </si>
  <si>
    <t>75560,8/40,1*66,2=124741,27</t>
  </si>
  <si>
    <t>на 2019-2021 годы</t>
  </si>
  <si>
    <t>75560,8/40,1*99,2=186923,48; применена индексация 1,04 к уровню 2018</t>
  </si>
  <si>
    <t>32082,2/9,2*12,3= 42892,51 (ОМС)</t>
  </si>
  <si>
    <t>из тпгг</t>
  </si>
  <si>
    <t>федер. норматив минздрава рф</t>
  </si>
  <si>
    <t xml:space="preserve">13045,5/19*119=   81706,03  </t>
  </si>
  <si>
    <t>применена индексация 1,04 к уровню 2018 г.</t>
  </si>
  <si>
    <t>75560,8/40,1*66,2=124741,27; с учетом коэф. получится 124741,27</t>
  </si>
  <si>
    <t>проект б-та</t>
  </si>
  <si>
    <t>Учреждение: БУЗ Орловской области  "Поликлиника №2"</t>
  </si>
  <si>
    <t xml:space="preserve"> Значение базовых нормативных затрат на оказание государственных услуг (выполнение работ) на 2019 год и на плановый период 2020-2021 годов</t>
  </si>
  <si>
    <t xml:space="preserve"> ТПГГ 2314</t>
  </si>
  <si>
    <t>Показатели государственного задания на 21.08.2019</t>
  </si>
  <si>
    <t>Значение
нормативных
затрат на
оказание
1 ед. государственной услуги, рублей   (21.08.2019)</t>
  </si>
  <si>
    <t>Значение
нормативных
затрат на
оказание
1 ед. государственной услуги, рублей   (01.01.2019)</t>
  </si>
  <si>
    <t xml:space="preserve">"Фтизиатрия" (отделение)                       </t>
  </si>
  <si>
    <t>Инфекционные болезни (в части синдрома приобретенного иммунодефицита (ВИЧ-инфекции)- 1 койка</t>
  </si>
  <si>
    <t xml:space="preserve">13045,5/19*40=    27464,21 </t>
  </si>
  <si>
    <t>13045,5/19*17=    11672,29</t>
  </si>
  <si>
    <r>
      <t xml:space="preserve">Психиатрия                   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</si>
  <si>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Наркология                  </t>
  </si>
  <si>
    <t xml:space="preserve">Фтизиатрия                 </t>
  </si>
  <si>
    <t xml:space="preserve">Венерология                 </t>
  </si>
  <si>
    <t xml:space="preserve">Психотерапия </t>
  </si>
  <si>
    <t xml:space="preserve">Первичная медико-санитарная помощь в части профилактики                    </t>
  </si>
  <si>
    <t>на 01.01.2019</t>
  </si>
  <si>
    <t>на 21.08.2019</t>
  </si>
  <si>
    <t xml:space="preserve">Коэффициент выравнивания </t>
  </si>
  <si>
    <t>изменение штатного расписания</t>
  </si>
  <si>
    <t>33/ Педиатрия</t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</si>
  <si>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33</t>
    </r>
    <r>
      <rPr>
        <sz val="11"/>
        <color theme="1"/>
        <rFont val="Calibri"/>
        <family val="2"/>
        <charset val="204"/>
        <scheme val="minor"/>
      </rPr>
      <t/>
    </r>
  </si>
  <si>
    <t>861000О.99.0.АЖ04АА32000</t>
  </si>
  <si>
    <t xml:space="preserve"> уровнь 2018 г.</t>
  </si>
  <si>
    <t>средний за 2019 год</t>
  </si>
  <si>
    <t>факт 2018</t>
  </si>
  <si>
    <t>Показатели государственного задания на 30.09.2019</t>
  </si>
  <si>
    <t>Значение
нормативных
затрат на
оказание
1 ед. государственной услуги, рублей   (30.09.2019)</t>
  </si>
  <si>
    <t>на 30.09.2019</t>
  </si>
  <si>
    <t>1,0122-4,9267</t>
  </si>
  <si>
    <t>4. Коэффициент по оплате труда, применяемый к затратам на оплату труда работников, оказывающих госуслуги (работы), в целях реализации Указа Президента РФ от 7 мая 2012 года № 597 "О мероприятиях по реализации государственной социальной политике"  - различный уровень средней заработной платы персонала, непосредственно оказывающего госуслугу (работу), по отношению  к средней зарплате, учтенной в базовом нормативе затрат</t>
  </si>
  <si>
    <t>Значение
нормативных
затрат на
оказание
1 ед. государственной услуги, рублей   (31.12.2019)</t>
  </si>
  <si>
    <t>на 31.12.2019</t>
  </si>
  <si>
    <t>Показатели государственного задания на 05.12.2020</t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</si>
</sst>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#,##0.000"/>
    <numFmt numFmtId="166" formatCode="0.0"/>
    <numFmt numFmtId="167" formatCode="0.0000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00FF"/>
      <name val="Arial"/>
      <family val="2"/>
      <charset val="204"/>
    </font>
    <font>
      <b/>
      <sz val="9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8" tint="0.79998168889431442"/>
      <name val="Arial"/>
      <family val="2"/>
      <charset val="204"/>
    </font>
    <font>
      <b/>
      <sz val="10"/>
      <color theme="8" tint="0.79998168889431442"/>
      <name val="Times New Roman"/>
      <family val="1"/>
      <charset val="204"/>
    </font>
    <font>
      <b/>
      <sz val="9"/>
      <color theme="8" tint="0.79998168889431442"/>
      <name val="Times New Roman"/>
      <family val="1"/>
      <charset val="204"/>
    </font>
    <font>
      <b/>
      <sz val="12"/>
      <color theme="8" tint="0.79998168889431442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0" xfId="0" applyFont="1" applyFill="1"/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6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24" fillId="4" borderId="1" xfId="0" applyNumberFormat="1" applyFont="1" applyFill="1" applyBorder="1" applyAlignment="1">
      <alignment horizontal="center" vertical="center" wrapText="1"/>
    </xf>
    <xf numFmtId="3" fontId="24" fillId="7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3" fontId="24" fillId="7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 shrinkToFit="1"/>
    </xf>
    <xf numFmtId="0" fontId="2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wrapText="1"/>
    </xf>
    <xf numFmtId="4" fontId="15" fillId="8" borderId="1" xfId="0" applyNumberFormat="1" applyFont="1" applyFill="1" applyBorder="1" applyAlignment="1">
      <alignment wrapText="1"/>
    </xf>
    <xf numFmtId="4" fontId="3" fillId="0" borderId="0" xfId="0" applyNumberFormat="1" applyFont="1" applyAlignment="1">
      <alignment horizont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164" fontId="28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textRotation="90"/>
    </xf>
    <xf numFmtId="11" fontId="17" fillId="4" borderId="1" xfId="0" quotePrefix="1" applyNumberFormat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49" fontId="7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4" borderId="1" xfId="0" quotePrefix="1" applyNumberFormat="1" applyFont="1" applyFill="1" applyBorder="1" applyAlignment="1">
      <alignment horizontal="center" vertical="center" wrapText="1"/>
    </xf>
    <xf numFmtId="49" fontId="6" fillId="7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quotePrefix="1" applyFont="1" applyFill="1" applyBorder="1" applyAlignment="1">
      <alignment horizontal="center" vertical="center"/>
    </xf>
    <xf numFmtId="0" fontId="6" fillId="7" borderId="1" xfId="0" quotePrefix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/>
    </xf>
    <xf numFmtId="0" fontId="30" fillId="4" borderId="4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horizontal="center" vertical="center"/>
    </xf>
    <xf numFmtId="164" fontId="33" fillId="4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10" fillId="9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167" fontId="2" fillId="4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 wrapText="1"/>
    </xf>
    <xf numFmtId="167" fontId="33" fillId="4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15" fillId="9" borderId="11" xfId="0" applyFont="1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164" fontId="3" fillId="5" borderId="6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wrapText="1"/>
    </xf>
    <xf numFmtId="0" fontId="19" fillId="0" borderId="3" xfId="0" applyFont="1" applyBorder="1" applyAlignment="1">
      <alignment wrapText="1"/>
    </xf>
    <xf numFmtId="4" fontId="3" fillId="0" borderId="6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quotePrefix="1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3" fontId="37" fillId="0" borderId="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wrapText="1"/>
    </xf>
    <xf numFmtId="0" fontId="3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6" xfId="0" applyFont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5" fillId="8" borderId="0" xfId="0" applyFont="1" applyFill="1"/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FF3300"/>
      <color rgb="FF00FF00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90" zoomScaleNormal="90" workbookViewId="0">
      <pane ySplit="7" topLeftCell="A8" activePane="bottomLeft" state="frozen"/>
      <selection activeCell="C1" sqref="C1"/>
      <selection pane="bottomLeft" activeCell="G54" sqref="G54"/>
    </sheetView>
  </sheetViews>
  <sheetFormatPr defaultRowHeight="15.75" outlineLevelCol="2"/>
  <cols>
    <col min="1" max="1" width="15.85546875" style="53" customWidth="1"/>
    <col min="2" max="2" width="43.7109375" style="3" customWidth="1"/>
    <col min="3" max="3" width="8.140625" style="2" customWidth="1"/>
    <col min="4" max="4" width="15.5703125" style="7" customWidth="1"/>
    <col min="5" max="5" width="13.42578125" style="7" customWidth="1"/>
    <col min="6" max="6" width="15.5703125" style="7" customWidth="1"/>
    <col min="7" max="7" width="16.42578125" style="118" customWidth="1"/>
    <col min="8" max="8" width="17" style="6" hidden="1" customWidth="1"/>
    <col min="9" max="9" width="16.5703125" style="6" hidden="1" customWidth="1"/>
    <col min="10" max="10" width="15.42578125" style="1" hidden="1" customWidth="1" outlineLevel="2"/>
    <col min="11" max="11" width="9.140625" style="1" collapsed="1"/>
    <col min="12" max="16384" width="9.140625" style="1"/>
  </cols>
  <sheetData>
    <row r="1" spans="1:10" ht="26.25" customHeight="1">
      <c r="G1" s="116" t="s">
        <v>105</v>
      </c>
      <c r="H1" s="97"/>
      <c r="I1" s="97"/>
    </row>
    <row r="2" spans="1:10" ht="41.25" customHeight="1">
      <c r="A2" s="262" t="s">
        <v>283</v>
      </c>
      <c r="B2" s="263"/>
      <c r="C2" s="263"/>
      <c r="D2" s="263"/>
      <c r="E2" s="263"/>
      <c r="F2" s="263"/>
      <c r="G2" s="263"/>
      <c r="H2" s="98"/>
      <c r="I2" s="98"/>
    </row>
    <row r="3" spans="1:10" ht="12" customHeight="1">
      <c r="A3" s="248" t="s">
        <v>0</v>
      </c>
      <c r="B3" s="254" t="s">
        <v>1</v>
      </c>
      <c r="C3" s="248" t="s">
        <v>2</v>
      </c>
      <c r="D3" s="249"/>
      <c r="E3" s="248" t="s">
        <v>93</v>
      </c>
      <c r="F3" s="248" t="s">
        <v>104</v>
      </c>
      <c r="G3" s="246" t="s">
        <v>103</v>
      </c>
      <c r="H3" s="258" t="s">
        <v>103</v>
      </c>
      <c r="I3" s="258" t="s">
        <v>103</v>
      </c>
      <c r="J3" s="219" t="s">
        <v>270</v>
      </c>
    </row>
    <row r="4" spans="1:10" ht="14.25" customHeight="1">
      <c r="A4" s="248"/>
      <c r="B4" s="255"/>
      <c r="C4" s="248"/>
      <c r="D4" s="249"/>
      <c r="E4" s="248"/>
      <c r="F4" s="248"/>
      <c r="G4" s="247"/>
      <c r="H4" s="259"/>
      <c r="I4" s="259"/>
      <c r="J4" s="261"/>
    </row>
    <row r="5" spans="1:10" ht="78" customHeight="1">
      <c r="A5" s="248"/>
      <c r="B5" s="255"/>
      <c r="C5" s="248"/>
      <c r="D5" s="249"/>
      <c r="E5" s="248"/>
      <c r="F5" s="248"/>
      <c r="G5" s="247"/>
      <c r="H5" s="259"/>
      <c r="I5" s="259"/>
      <c r="J5" s="261"/>
    </row>
    <row r="6" spans="1:10" ht="54.75" customHeight="1">
      <c r="A6" s="248"/>
      <c r="B6" s="256"/>
      <c r="C6" s="249"/>
      <c r="D6" s="249"/>
      <c r="E6" s="249"/>
      <c r="F6" s="249"/>
      <c r="G6" s="119" t="s">
        <v>273</v>
      </c>
      <c r="H6" s="93">
        <v>2020</v>
      </c>
      <c r="I6" s="93">
        <v>2021</v>
      </c>
      <c r="J6" s="220"/>
    </row>
    <row r="7" spans="1:10" ht="17.25" customHeight="1">
      <c r="A7" s="100"/>
      <c r="B7" s="250" t="s">
        <v>96</v>
      </c>
      <c r="C7" s="251"/>
      <c r="D7" s="251"/>
      <c r="E7" s="251"/>
      <c r="F7" s="252"/>
      <c r="G7" s="117"/>
      <c r="H7" s="101"/>
      <c r="I7" s="101"/>
      <c r="J7" s="150"/>
    </row>
    <row r="8" spans="1:10" ht="41.25" customHeight="1">
      <c r="A8" s="120" t="s">
        <v>213</v>
      </c>
      <c r="B8" s="164" t="s">
        <v>92</v>
      </c>
      <c r="C8" s="221"/>
      <c r="D8" s="222"/>
      <c r="E8" s="104" t="s">
        <v>15</v>
      </c>
      <c r="F8" s="177" t="s">
        <v>158</v>
      </c>
      <c r="G8" s="94">
        <f>260.06+31.75</f>
        <v>291.81</v>
      </c>
      <c r="H8" s="92"/>
      <c r="I8" s="92"/>
      <c r="J8" s="151" t="s">
        <v>271</v>
      </c>
    </row>
    <row r="9" spans="1:10" ht="63" customHeight="1">
      <c r="A9" s="120" t="s">
        <v>214</v>
      </c>
      <c r="B9" s="164" t="s">
        <v>3</v>
      </c>
      <c r="C9" s="221" t="s">
        <v>4</v>
      </c>
      <c r="D9" s="221"/>
      <c r="E9" s="104" t="s">
        <v>9</v>
      </c>
      <c r="F9" s="109" t="s">
        <v>117</v>
      </c>
      <c r="G9" s="94">
        <v>91372.05</v>
      </c>
      <c r="H9" s="94"/>
      <c r="I9" s="94"/>
      <c r="J9" s="151" t="s">
        <v>272</v>
      </c>
    </row>
    <row r="10" spans="1:10" ht="30.75" customHeight="1">
      <c r="A10" s="217" t="s">
        <v>216</v>
      </c>
      <c r="B10" s="225" t="s">
        <v>3</v>
      </c>
      <c r="C10" s="221" t="s">
        <v>5</v>
      </c>
      <c r="D10" s="221"/>
      <c r="E10" s="104" t="s">
        <v>9</v>
      </c>
      <c r="F10" s="267" t="s">
        <v>117</v>
      </c>
      <c r="G10" s="95">
        <v>256381.31</v>
      </c>
      <c r="H10" s="95"/>
      <c r="I10" s="95"/>
      <c r="J10" s="151" t="s">
        <v>274</v>
      </c>
    </row>
    <row r="11" spans="1:10" ht="32.25" customHeight="1">
      <c r="A11" s="266"/>
      <c r="B11" s="257"/>
      <c r="C11" s="221" t="s">
        <v>288</v>
      </c>
      <c r="D11" s="221"/>
      <c r="E11" s="176" t="s">
        <v>9</v>
      </c>
      <c r="F11" s="218"/>
      <c r="G11" s="99">
        <v>95978.21</v>
      </c>
      <c r="H11" s="95"/>
      <c r="I11" s="95"/>
      <c r="J11" s="151"/>
    </row>
    <row r="12" spans="1:10" ht="76.5" customHeight="1">
      <c r="A12" s="217" t="s">
        <v>218</v>
      </c>
      <c r="B12" s="225" t="s">
        <v>3</v>
      </c>
      <c r="C12" s="221" t="s">
        <v>147</v>
      </c>
      <c r="D12" s="222"/>
      <c r="E12" s="104" t="s">
        <v>9</v>
      </c>
      <c r="F12" s="109" t="s">
        <v>117</v>
      </c>
      <c r="G12" s="94">
        <v>92509.31</v>
      </c>
      <c r="H12" s="94"/>
      <c r="I12" s="94"/>
      <c r="J12" s="151" t="s">
        <v>280</v>
      </c>
    </row>
    <row r="13" spans="1:10" ht="76.5" customHeight="1">
      <c r="A13" s="266"/>
      <c r="B13" s="257"/>
      <c r="C13" s="221" t="s">
        <v>289</v>
      </c>
      <c r="D13" s="222"/>
      <c r="E13" s="176" t="s">
        <v>9</v>
      </c>
      <c r="F13" s="109" t="s">
        <v>117</v>
      </c>
      <c r="G13" s="94">
        <v>20476.89</v>
      </c>
      <c r="H13" s="94"/>
      <c r="I13" s="94"/>
      <c r="J13" s="151"/>
    </row>
    <row r="14" spans="1:10" ht="54" customHeight="1">
      <c r="A14" s="124" t="s">
        <v>215</v>
      </c>
      <c r="B14" s="164" t="s">
        <v>3</v>
      </c>
      <c r="C14" s="221" t="s">
        <v>7</v>
      </c>
      <c r="D14" s="222"/>
      <c r="E14" s="104" t="s">
        <v>9</v>
      </c>
      <c r="F14" s="109" t="s">
        <v>117</v>
      </c>
      <c r="G14" s="95">
        <v>23553.88</v>
      </c>
      <c r="H14" s="95"/>
      <c r="I14" s="95"/>
      <c r="J14" s="151" t="s">
        <v>211</v>
      </c>
    </row>
    <row r="15" spans="1:10" ht="68.25" customHeight="1">
      <c r="A15" s="120" t="s">
        <v>217</v>
      </c>
      <c r="B15" s="164" t="s">
        <v>3</v>
      </c>
      <c r="C15" s="221" t="s">
        <v>8</v>
      </c>
      <c r="D15" s="222"/>
      <c r="E15" s="104" t="s">
        <v>9</v>
      </c>
      <c r="F15" s="109" t="s">
        <v>117</v>
      </c>
      <c r="G15" s="95">
        <v>33729.15</v>
      </c>
      <c r="H15" s="95"/>
      <c r="I15" s="95"/>
      <c r="J15" s="151" t="s">
        <v>212</v>
      </c>
    </row>
    <row r="16" spans="1:10" ht="63.75" customHeight="1">
      <c r="A16" s="120" t="s">
        <v>219</v>
      </c>
      <c r="B16" s="166" t="s">
        <v>146</v>
      </c>
      <c r="C16" s="264"/>
      <c r="D16" s="265"/>
      <c r="E16" s="104" t="s">
        <v>9</v>
      </c>
      <c r="F16" s="109" t="s">
        <v>117</v>
      </c>
      <c r="G16" s="94">
        <v>42892.51</v>
      </c>
      <c r="H16" s="94"/>
      <c r="I16" s="94"/>
      <c r="J16" s="151" t="s">
        <v>275</v>
      </c>
    </row>
    <row r="17" spans="1:10" ht="38.25">
      <c r="A17" s="36" t="s">
        <v>222</v>
      </c>
      <c r="B17" s="167" t="s">
        <v>102</v>
      </c>
      <c r="C17" s="221"/>
      <c r="D17" s="221"/>
      <c r="E17" s="104" t="s">
        <v>9</v>
      </c>
      <c r="F17" s="109" t="s">
        <v>117</v>
      </c>
      <c r="G17" s="94">
        <v>32082.2</v>
      </c>
      <c r="H17" s="94"/>
      <c r="I17" s="94"/>
      <c r="J17" s="150" t="s">
        <v>266</v>
      </c>
    </row>
    <row r="18" spans="1:10" ht="45" customHeight="1">
      <c r="A18" s="122" t="s">
        <v>237</v>
      </c>
      <c r="B18" s="167" t="s">
        <v>106</v>
      </c>
      <c r="C18" s="215" t="s">
        <v>196</v>
      </c>
      <c r="D18" s="222"/>
      <c r="E18" s="113" t="s">
        <v>9</v>
      </c>
      <c r="F18" s="180" t="s">
        <v>116</v>
      </c>
      <c r="G18" s="94">
        <v>331910</v>
      </c>
      <c r="H18" s="94"/>
      <c r="I18" s="94"/>
      <c r="J18" s="260" t="s">
        <v>187</v>
      </c>
    </row>
    <row r="19" spans="1:10" ht="45.75" customHeight="1">
      <c r="A19" s="122" t="s">
        <v>233</v>
      </c>
      <c r="B19" s="167" t="s">
        <v>106</v>
      </c>
      <c r="C19" s="215" t="s">
        <v>197</v>
      </c>
      <c r="D19" s="222"/>
      <c r="E19" s="113" t="s">
        <v>9</v>
      </c>
      <c r="F19" s="180" t="s">
        <v>116</v>
      </c>
      <c r="G19" s="94">
        <v>159770</v>
      </c>
      <c r="H19" s="94"/>
      <c r="I19" s="94"/>
      <c r="J19" s="260"/>
    </row>
    <row r="20" spans="1:10" ht="45.75" customHeight="1">
      <c r="A20" s="189" t="s">
        <v>304</v>
      </c>
      <c r="B20" s="167" t="s">
        <v>106</v>
      </c>
      <c r="C20" s="215" t="s">
        <v>303</v>
      </c>
      <c r="D20" s="222"/>
      <c r="E20" s="113" t="s">
        <v>9</v>
      </c>
      <c r="F20" s="189" t="s">
        <v>116</v>
      </c>
      <c r="G20" s="94">
        <v>213880</v>
      </c>
      <c r="H20" s="94"/>
      <c r="I20" s="94"/>
      <c r="J20" s="260"/>
    </row>
    <row r="21" spans="1:10" ht="37.5" customHeight="1">
      <c r="A21" s="122" t="s">
        <v>234</v>
      </c>
      <c r="B21" s="105" t="s">
        <v>106</v>
      </c>
      <c r="C21" s="215" t="s">
        <v>188</v>
      </c>
      <c r="D21" s="222"/>
      <c r="E21" s="113" t="s">
        <v>9</v>
      </c>
      <c r="F21" s="180" t="s">
        <v>116</v>
      </c>
      <c r="G21" s="94">
        <v>132630</v>
      </c>
      <c r="H21" s="94"/>
      <c r="I21" s="94"/>
      <c r="J21" s="260"/>
    </row>
    <row r="22" spans="1:10" ht="46.5" customHeight="1">
      <c r="A22" s="122" t="s">
        <v>236</v>
      </c>
      <c r="B22" s="105" t="s">
        <v>106</v>
      </c>
      <c r="C22" s="215" t="s">
        <v>189</v>
      </c>
      <c r="D22" s="222"/>
      <c r="E22" s="113" t="s">
        <v>9</v>
      </c>
      <c r="F22" s="180" t="s">
        <v>116</v>
      </c>
      <c r="G22" s="94">
        <v>353250</v>
      </c>
      <c r="H22" s="94"/>
      <c r="I22" s="94"/>
      <c r="J22" s="260"/>
    </row>
    <row r="23" spans="1:10" ht="44.25" customHeight="1">
      <c r="A23" s="122" t="s">
        <v>231</v>
      </c>
      <c r="B23" s="105" t="s">
        <v>106</v>
      </c>
      <c r="C23" s="215" t="s">
        <v>190</v>
      </c>
      <c r="D23" s="222"/>
      <c r="E23" s="113" t="s">
        <v>9</v>
      </c>
      <c r="F23" s="180" t="s">
        <v>116</v>
      </c>
      <c r="G23" s="94">
        <v>116590</v>
      </c>
      <c r="H23" s="94"/>
      <c r="I23" s="94"/>
      <c r="J23" s="260"/>
    </row>
    <row r="24" spans="1:10" ht="41.25" customHeight="1">
      <c r="A24" s="122" t="s">
        <v>235</v>
      </c>
      <c r="B24" s="105" t="s">
        <v>106</v>
      </c>
      <c r="C24" s="215" t="s">
        <v>191</v>
      </c>
      <c r="D24" s="222"/>
      <c r="E24" s="113" t="s">
        <v>9</v>
      </c>
      <c r="F24" s="180" t="s">
        <v>116</v>
      </c>
      <c r="G24" s="94">
        <v>209780</v>
      </c>
      <c r="H24" s="94"/>
      <c r="I24" s="94"/>
      <c r="J24" s="260"/>
    </row>
    <row r="25" spans="1:10" ht="40.5" customHeight="1">
      <c r="A25" s="122" t="s">
        <v>230</v>
      </c>
      <c r="B25" s="105" t="s">
        <v>106</v>
      </c>
      <c r="C25" s="215" t="s">
        <v>192</v>
      </c>
      <c r="D25" s="222"/>
      <c r="E25" s="113" t="s">
        <v>9</v>
      </c>
      <c r="F25" s="180" t="s">
        <v>116</v>
      </c>
      <c r="G25" s="94">
        <v>310370</v>
      </c>
      <c r="H25" s="94"/>
      <c r="I25" s="94"/>
      <c r="J25" s="260"/>
    </row>
    <row r="26" spans="1:10" ht="42.75" customHeight="1">
      <c r="A26" s="122" t="s">
        <v>229</v>
      </c>
      <c r="B26" s="167" t="s">
        <v>106</v>
      </c>
      <c r="C26" s="215" t="s">
        <v>193</v>
      </c>
      <c r="D26" s="222"/>
      <c r="E26" s="113" t="s">
        <v>9</v>
      </c>
      <c r="F26" s="180" t="s">
        <v>116</v>
      </c>
      <c r="G26" s="94">
        <v>200560</v>
      </c>
      <c r="H26" s="94"/>
      <c r="I26" s="94"/>
      <c r="J26" s="260"/>
    </row>
    <row r="27" spans="1:10" ht="43.5" customHeight="1">
      <c r="A27" s="122" t="s">
        <v>228</v>
      </c>
      <c r="B27" s="167" t="s">
        <v>106</v>
      </c>
      <c r="C27" s="215" t="s">
        <v>194</v>
      </c>
      <c r="D27" s="222"/>
      <c r="E27" s="113" t="s">
        <v>9</v>
      </c>
      <c r="F27" s="180" t="s">
        <v>116</v>
      </c>
      <c r="G27" s="94">
        <v>368910</v>
      </c>
      <c r="H27" s="94"/>
      <c r="I27" s="94"/>
      <c r="J27" s="260"/>
    </row>
    <row r="28" spans="1:10" ht="43.5" customHeight="1">
      <c r="A28" s="122" t="s">
        <v>232</v>
      </c>
      <c r="B28" s="167" t="s">
        <v>106</v>
      </c>
      <c r="C28" s="241" t="s">
        <v>195</v>
      </c>
      <c r="D28" s="242"/>
      <c r="E28" s="113" t="s">
        <v>9</v>
      </c>
      <c r="F28" s="180" t="s">
        <v>116</v>
      </c>
      <c r="G28" s="94">
        <v>136890</v>
      </c>
      <c r="H28" s="94"/>
      <c r="I28" s="94"/>
      <c r="J28" s="260"/>
    </row>
    <row r="29" spans="1:10" ht="35.25" customHeight="1">
      <c r="A29" s="122" t="s">
        <v>220</v>
      </c>
      <c r="B29" s="164" t="s">
        <v>10</v>
      </c>
      <c r="C29" s="221"/>
      <c r="D29" s="221"/>
      <c r="E29" s="104" t="s">
        <v>9</v>
      </c>
      <c r="F29" s="177" t="s">
        <v>163</v>
      </c>
      <c r="G29" s="94">
        <v>2022.9</v>
      </c>
      <c r="H29" s="94"/>
      <c r="I29" s="94"/>
      <c r="J29" s="150" t="s">
        <v>276</v>
      </c>
    </row>
    <row r="30" spans="1:10" ht="36.75" customHeight="1">
      <c r="A30" s="122" t="s">
        <v>238</v>
      </c>
      <c r="B30" s="164" t="s">
        <v>10</v>
      </c>
      <c r="C30" s="221"/>
      <c r="D30" s="221"/>
      <c r="E30" s="104" t="s">
        <v>101</v>
      </c>
      <c r="F30" s="11" t="s">
        <v>178</v>
      </c>
      <c r="G30" s="94">
        <v>905</v>
      </c>
      <c r="H30" s="94"/>
      <c r="I30" s="94"/>
      <c r="J30" s="151" t="s">
        <v>277</v>
      </c>
    </row>
    <row r="31" spans="1:10" ht="45" customHeight="1">
      <c r="A31" s="122" t="s">
        <v>223</v>
      </c>
      <c r="B31" s="164" t="s">
        <v>11</v>
      </c>
      <c r="C31" s="215" t="s">
        <v>156</v>
      </c>
      <c r="D31" s="222"/>
      <c r="E31" s="11" t="s">
        <v>12</v>
      </c>
      <c r="F31" s="11" t="s">
        <v>181</v>
      </c>
      <c r="G31" s="95">
        <v>13045.5</v>
      </c>
      <c r="H31" s="95"/>
      <c r="I31" s="95"/>
      <c r="J31" s="151" t="s">
        <v>290</v>
      </c>
    </row>
    <row r="32" spans="1:10" ht="63.75" customHeight="1">
      <c r="A32" s="122" t="s">
        <v>224</v>
      </c>
      <c r="B32" s="164" t="s">
        <v>3</v>
      </c>
      <c r="C32" s="215" t="s">
        <v>153</v>
      </c>
      <c r="D32" s="222"/>
      <c r="E32" s="11" t="s">
        <v>12</v>
      </c>
      <c r="F32" s="11" t="s">
        <v>181</v>
      </c>
      <c r="G32" s="95">
        <v>13045.5</v>
      </c>
      <c r="H32" s="95"/>
      <c r="I32" s="95"/>
      <c r="J32" s="151" t="s">
        <v>198</v>
      </c>
    </row>
    <row r="33" spans="1:10" ht="62.25" customHeight="1">
      <c r="A33" s="37" t="s">
        <v>226</v>
      </c>
      <c r="B33" s="164" t="s">
        <v>3</v>
      </c>
      <c r="C33" s="215" t="s">
        <v>154</v>
      </c>
      <c r="D33" s="222"/>
      <c r="E33" s="11" t="s">
        <v>12</v>
      </c>
      <c r="F33" s="11" t="s">
        <v>181</v>
      </c>
      <c r="G33" s="95">
        <v>51081.84</v>
      </c>
      <c r="H33" s="95"/>
      <c r="I33" s="95"/>
      <c r="J33" s="151" t="s">
        <v>278</v>
      </c>
    </row>
    <row r="34" spans="1:10" ht="82.5" customHeight="1">
      <c r="A34" s="122" t="s">
        <v>225</v>
      </c>
      <c r="B34" s="164" t="s">
        <v>3</v>
      </c>
      <c r="C34" s="221" t="s">
        <v>155</v>
      </c>
      <c r="D34" s="222"/>
      <c r="E34" s="11" t="s">
        <v>12</v>
      </c>
      <c r="F34" s="11" t="s">
        <v>181</v>
      </c>
      <c r="G34" s="95">
        <v>13045.5</v>
      </c>
      <c r="H34" s="95"/>
      <c r="I34" s="95"/>
      <c r="J34" s="151" t="s">
        <v>290</v>
      </c>
    </row>
    <row r="35" spans="1:10" ht="66" customHeight="1">
      <c r="A35" s="122" t="s">
        <v>227</v>
      </c>
      <c r="B35" s="164" t="s">
        <v>3</v>
      </c>
      <c r="C35" s="221" t="s">
        <v>157</v>
      </c>
      <c r="D35" s="222"/>
      <c r="E35" s="11" t="s">
        <v>12</v>
      </c>
      <c r="F35" s="11" t="s">
        <v>181</v>
      </c>
      <c r="G35" s="95">
        <v>13045.5</v>
      </c>
      <c r="H35" s="95"/>
      <c r="I35" s="95"/>
      <c r="J35" s="151" t="s">
        <v>291</v>
      </c>
    </row>
    <row r="36" spans="1:10" ht="35.25" customHeight="1">
      <c r="A36" s="123" t="s">
        <v>221</v>
      </c>
      <c r="B36" s="164" t="s">
        <v>13</v>
      </c>
      <c r="C36" s="221"/>
      <c r="D36" s="222"/>
      <c r="E36" s="104" t="s">
        <v>9</v>
      </c>
      <c r="F36" s="11" t="s">
        <v>182</v>
      </c>
      <c r="G36" s="94">
        <v>4511.41</v>
      </c>
      <c r="H36" s="94"/>
      <c r="I36" s="94"/>
      <c r="J36" s="150"/>
    </row>
    <row r="37" spans="1:10" ht="33.75" customHeight="1">
      <c r="A37" s="178" t="s">
        <v>239</v>
      </c>
      <c r="B37" s="253" t="s">
        <v>11</v>
      </c>
      <c r="C37" s="215" t="s">
        <v>16</v>
      </c>
      <c r="D37" s="179" t="s">
        <v>292</v>
      </c>
      <c r="E37" s="180" t="s">
        <v>94</v>
      </c>
      <c r="F37" s="11" t="s">
        <v>180</v>
      </c>
      <c r="G37" s="94">
        <v>1277.3</v>
      </c>
      <c r="H37" s="181"/>
      <c r="I37" s="181"/>
      <c r="J37" s="182"/>
    </row>
    <row r="38" spans="1:10" ht="36" customHeight="1">
      <c r="A38" s="178" t="s">
        <v>240</v>
      </c>
      <c r="B38" s="245"/>
      <c r="C38" s="221"/>
      <c r="D38" s="185" t="s">
        <v>293</v>
      </c>
      <c r="E38" s="186" t="s">
        <v>94</v>
      </c>
      <c r="F38" s="11" t="s">
        <v>180</v>
      </c>
      <c r="G38" s="94">
        <v>1277.3</v>
      </c>
      <c r="H38" s="183"/>
      <c r="I38" s="183"/>
      <c r="J38" s="184"/>
    </row>
    <row r="39" spans="1:10" ht="33" customHeight="1">
      <c r="A39" s="178" t="s">
        <v>241</v>
      </c>
      <c r="B39" s="245"/>
      <c r="C39" s="221"/>
      <c r="D39" s="185" t="s">
        <v>294</v>
      </c>
      <c r="E39" s="186" t="s">
        <v>94</v>
      </c>
      <c r="F39" s="11" t="s">
        <v>180</v>
      </c>
      <c r="G39" s="94">
        <v>1277.3</v>
      </c>
      <c r="H39" s="183"/>
      <c r="I39" s="183"/>
      <c r="J39" s="184"/>
    </row>
    <row r="40" spans="1:10" ht="36.75" customHeight="1">
      <c r="A40" s="178" t="s">
        <v>246</v>
      </c>
      <c r="B40" s="245"/>
      <c r="C40" s="221"/>
      <c r="D40" s="179" t="s">
        <v>295</v>
      </c>
      <c r="E40" s="106" t="s">
        <v>94</v>
      </c>
      <c r="F40" s="11" t="s">
        <v>180</v>
      </c>
      <c r="G40" s="94">
        <v>1277.3</v>
      </c>
      <c r="H40" s="92"/>
      <c r="I40" s="92"/>
      <c r="J40" s="150"/>
    </row>
    <row r="41" spans="1:10" ht="45" customHeight="1">
      <c r="A41" s="124" t="s">
        <v>245</v>
      </c>
      <c r="B41" s="245"/>
      <c r="C41" s="221"/>
      <c r="D41" s="103" t="s">
        <v>21</v>
      </c>
      <c r="E41" s="106" t="s">
        <v>94</v>
      </c>
      <c r="F41" s="11" t="s">
        <v>180</v>
      </c>
      <c r="G41" s="94">
        <v>2984.1</v>
      </c>
      <c r="H41" s="94"/>
      <c r="I41" s="94"/>
      <c r="J41" s="151" t="s">
        <v>279</v>
      </c>
    </row>
    <row r="42" spans="1:10" ht="34.5" customHeight="1">
      <c r="A42" s="124" t="s">
        <v>242</v>
      </c>
      <c r="B42" s="245"/>
      <c r="C42" s="221"/>
      <c r="D42" s="179" t="s">
        <v>296</v>
      </c>
      <c r="E42" s="106" t="s">
        <v>94</v>
      </c>
      <c r="F42" s="11" t="s">
        <v>180</v>
      </c>
      <c r="G42" s="94">
        <v>840.11</v>
      </c>
      <c r="H42" s="94"/>
      <c r="I42" s="94"/>
      <c r="J42" s="151" t="s">
        <v>305</v>
      </c>
    </row>
    <row r="43" spans="1:10" ht="36" customHeight="1">
      <c r="A43" s="235" t="s">
        <v>244</v>
      </c>
      <c r="B43" s="245"/>
      <c r="C43" s="221"/>
      <c r="D43" s="223" t="s">
        <v>150</v>
      </c>
      <c r="E43" s="106" t="s">
        <v>94</v>
      </c>
      <c r="F43" s="11" t="s">
        <v>178</v>
      </c>
      <c r="G43" s="94">
        <v>440.5</v>
      </c>
      <c r="H43" s="94"/>
      <c r="I43" s="94"/>
      <c r="J43" s="150"/>
    </row>
    <row r="44" spans="1:10" ht="39" customHeight="1">
      <c r="A44" s="236"/>
      <c r="B44" s="245"/>
      <c r="C44" s="221"/>
      <c r="D44" s="224"/>
      <c r="E44" s="106" t="s">
        <v>94</v>
      </c>
      <c r="F44" s="11" t="s">
        <v>179</v>
      </c>
      <c r="G44" s="94">
        <v>1277.3</v>
      </c>
      <c r="H44" s="94"/>
      <c r="I44" s="94"/>
      <c r="J44" s="150"/>
    </row>
    <row r="45" spans="1:10" ht="51" customHeight="1">
      <c r="A45" s="124" t="s">
        <v>243</v>
      </c>
      <c r="B45" s="245"/>
      <c r="C45" s="221"/>
      <c r="D45" s="103" t="s">
        <v>136</v>
      </c>
      <c r="E45" s="106" t="s">
        <v>94</v>
      </c>
      <c r="F45" s="11" t="s">
        <v>179</v>
      </c>
      <c r="G45" s="95">
        <v>34.85</v>
      </c>
      <c r="H45" s="96"/>
      <c r="I45" s="96"/>
      <c r="J45" s="151" t="s">
        <v>279</v>
      </c>
    </row>
    <row r="46" spans="1:10" ht="63.75" customHeight="1">
      <c r="A46" s="178" t="s">
        <v>247</v>
      </c>
      <c r="B46" s="187" t="s">
        <v>11</v>
      </c>
      <c r="C46" s="221" t="s">
        <v>297</v>
      </c>
      <c r="D46" s="221"/>
      <c r="E46" s="106" t="s">
        <v>94</v>
      </c>
      <c r="F46" s="11" t="s">
        <v>178</v>
      </c>
      <c r="G46" s="94">
        <v>440.5</v>
      </c>
      <c r="H46" s="94"/>
      <c r="I46" s="94"/>
      <c r="J46" s="150"/>
    </row>
    <row r="47" spans="1:10" ht="38.25" customHeight="1">
      <c r="A47" s="124" t="s">
        <v>222</v>
      </c>
      <c r="B47" s="164" t="s">
        <v>98</v>
      </c>
      <c r="C47" s="211"/>
      <c r="D47" s="234"/>
      <c r="E47" s="106" t="s">
        <v>94</v>
      </c>
      <c r="F47" s="11" t="s">
        <v>178</v>
      </c>
      <c r="G47" s="94">
        <v>440.5</v>
      </c>
      <c r="H47" s="94"/>
      <c r="I47" s="94"/>
      <c r="J47" s="150"/>
    </row>
    <row r="48" spans="1:10" ht="76.5">
      <c r="A48" s="124" t="s">
        <v>248</v>
      </c>
      <c r="B48" s="164" t="s">
        <v>25</v>
      </c>
      <c r="C48" s="213"/>
      <c r="D48" s="214"/>
      <c r="E48" s="104" t="s">
        <v>26</v>
      </c>
      <c r="F48" s="11" t="s">
        <v>172</v>
      </c>
      <c r="G48" s="94">
        <v>11666.62</v>
      </c>
      <c r="H48" s="94"/>
      <c r="I48" s="94"/>
      <c r="J48" s="151" t="s">
        <v>279</v>
      </c>
    </row>
    <row r="49" spans="1:10" ht="41.25" customHeight="1">
      <c r="A49" s="124" t="s">
        <v>222</v>
      </c>
      <c r="B49" s="164" t="s">
        <v>98</v>
      </c>
      <c r="C49" s="213"/>
      <c r="D49" s="214"/>
      <c r="E49" s="104" t="s">
        <v>26</v>
      </c>
      <c r="F49" s="11" t="s">
        <v>172</v>
      </c>
      <c r="G49" s="95">
        <v>2314</v>
      </c>
      <c r="H49" s="96"/>
      <c r="I49" s="96"/>
      <c r="J49" s="151" t="s">
        <v>284</v>
      </c>
    </row>
    <row r="50" spans="1:10" ht="41.25" customHeight="1">
      <c r="A50" s="144" t="s">
        <v>264</v>
      </c>
      <c r="B50" s="168" t="s">
        <v>262</v>
      </c>
      <c r="C50" s="211"/>
      <c r="D50" s="212"/>
      <c r="E50" s="145" t="s">
        <v>160</v>
      </c>
      <c r="F50" s="177" t="s">
        <v>163</v>
      </c>
      <c r="G50" s="95">
        <v>1523.64</v>
      </c>
      <c r="H50" s="96"/>
      <c r="I50" s="96"/>
      <c r="J50" s="150"/>
    </row>
    <row r="51" spans="1:10" s="10" customFormat="1" ht="21" customHeight="1">
      <c r="A51" s="152"/>
      <c r="B51" s="231" t="s">
        <v>95</v>
      </c>
      <c r="C51" s="232"/>
      <c r="D51" s="232"/>
      <c r="E51" s="232"/>
      <c r="F51" s="233"/>
      <c r="G51" s="170"/>
      <c r="H51" s="153"/>
      <c r="I51" s="153"/>
      <c r="J51" s="154"/>
    </row>
    <row r="52" spans="1:10" ht="42" customHeight="1">
      <c r="A52" s="124" t="s">
        <v>250</v>
      </c>
      <c r="B52" s="164" t="s">
        <v>27</v>
      </c>
      <c r="C52" s="213"/>
      <c r="D52" s="213"/>
      <c r="E52" s="8"/>
      <c r="F52" s="11" t="s">
        <v>167</v>
      </c>
      <c r="G52" s="95">
        <v>6883.14</v>
      </c>
      <c r="H52" s="95"/>
      <c r="I52" s="95"/>
      <c r="J52" s="151" t="s">
        <v>267</v>
      </c>
    </row>
    <row r="53" spans="1:10" ht="36.75" customHeight="1">
      <c r="A53" s="124" t="s">
        <v>256</v>
      </c>
      <c r="B53" s="164" t="s">
        <v>28</v>
      </c>
      <c r="C53" s="213"/>
      <c r="D53" s="213"/>
      <c r="E53" s="8"/>
      <c r="F53" s="11" t="s">
        <v>177</v>
      </c>
      <c r="G53" s="95">
        <v>1294.52</v>
      </c>
      <c r="H53" s="95"/>
      <c r="I53" s="95"/>
      <c r="J53" s="151" t="s">
        <v>268</v>
      </c>
    </row>
    <row r="54" spans="1:10" ht="54" customHeight="1">
      <c r="A54" s="124" t="s">
        <v>255</v>
      </c>
      <c r="B54" s="164" t="s">
        <v>29</v>
      </c>
      <c r="C54" s="213"/>
      <c r="D54" s="213"/>
      <c r="E54" s="8"/>
      <c r="F54" s="11" t="s">
        <v>175</v>
      </c>
      <c r="G54" s="95">
        <v>4415.84</v>
      </c>
      <c r="H54" s="95"/>
      <c r="I54" s="95"/>
      <c r="J54" s="151" t="s">
        <v>281</v>
      </c>
    </row>
    <row r="55" spans="1:10" ht="38.25">
      <c r="A55" s="124" t="s">
        <v>259</v>
      </c>
      <c r="B55" s="164" t="s">
        <v>30</v>
      </c>
      <c r="C55" s="213"/>
      <c r="D55" s="213"/>
      <c r="E55" s="8"/>
      <c r="F55" s="11" t="s">
        <v>174</v>
      </c>
      <c r="G55" s="95">
        <v>20464.8</v>
      </c>
      <c r="H55" s="95"/>
      <c r="I55" s="95"/>
      <c r="J55" s="151" t="s">
        <v>267</v>
      </c>
    </row>
    <row r="56" spans="1:10" ht="19.5" customHeight="1">
      <c r="A56" s="235" t="s">
        <v>261</v>
      </c>
      <c r="B56" s="225" t="s">
        <v>31</v>
      </c>
      <c r="C56" s="227"/>
      <c r="D56" s="228"/>
      <c r="E56" s="219"/>
      <c r="F56" s="217" t="s">
        <v>173</v>
      </c>
      <c r="G56" s="149">
        <v>18403958</v>
      </c>
      <c r="H56" s="95"/>
      <c r="I56" s="95"/>
      <c r="J56" s="150"/>
    </row>
    <row r="57" spans="1:10" ht="26.25" customHeight="1">
      <c r="A57" s="237"/>
      <c r="B57" s="226"/>
      <c r="C57" s="229"/>
      <c r="D57" s="230"/>
      <c r="E57" s="220"/>
      <c r="F57" s="218"/>
      <c r="G57" s="95">
        <v>260251.68</v>
      </c>
      <c r="H57" s="95"/>
      <c r="I57" s="95"/>
      <c r="J57" s="151" t="s">
        <v>267</v>
      </c>
    </row>
    <row r="58" spans="1:10" ht="37.5" customHeight="1">
      <c r="A58" s="124" t="s">
        <v>251</v>
      </c>
      <c r="B58" s="245" t="s">
        <v>32</v>
      </c>
      <c r="C58" s="221" t="s">
        <v>111</v>
      </c>
      <c r="D58" s="221"/>
      <c r="E58" s="8"/>
      <c r="F58" s="179" t="s">
        <v>113</v>
      </c>
      <c r="G58" s="95">
        <v>61.44</v>
      </c>
      <c r="H58" s="95"/>
      <c r="I58" s="95"/>
      <c r="J58" s="151" t="s">
        <v>269</v>
      </c>
    </row>
    <row r="59" spans="1:10" ht="51" customHeight="1">
      <c r="A59" s="124" t="s">
        <v>251</v>
      </c>
      <c r="B59" s="244"/>
      <c r="C59" s="221" t="s">
        <v>112</v>
      </c>
      <c r="D59" s="221"/>
      <c r="E59" s="8"/>
      <c r="F59" s="179" t="s">
        <v>114</v>
      </c>
      <c r="G59" s="95">
        <v>865.57</v>
      </c>
      <c r="H59" s="95"/>
      <c r="I59" s="95"/>
      <c r="J59" s="151" t="s">
        <v>269</v>
      </c>
    </row>
    <row r="60" spans="1:10" ht="63.75" customHeight="1">
      <c r="A60" s="124" t="s">
        <v>252</v>
      </c>
      <c r="B60" s="164" t="s">
        <v>33</v>
      </c>
      <c r="C60" s="221"/>
      <c r="D60" s="221"/>
      <c r="E60" s="8"/>
      <c r="F60" s="11" t="s">
        <v>170</v>
      </c>
      <c r="G60" s="95">
        <v>5024.0600000000004</v>
      </c>
      <c r="H60" s="95"/>
      <c r="I60" s="95"/>
      <c r="J60" s="151" t="s">
        <v>267</v>
      </c>
    </row>
    <row r="61" spans="1:10" ht="89.25">
      <c r="A61" s="124" t="s">
        <v>258</v>
      </c>
      <c r="B61" s="169" t="s">
        <v>34</v>
      </c>
      <c r="C61" s="221"/>
      <c r="D61" s="221"/>
      <c r="E61" s="8"/>
      <c r="F61" s="11" t="s">
        <v>176</v>
      </c>
      <c r="G61" s="95">
        <v>4237872</v>
      </c>
      <c r="H61" s="95"/>
      <c r="I61" s="95"/>
      <c r="J61" s="151" t="s">
        <v>269</v>
      </c>
    </row>
    <row r="62" spans="1:10" ht="51.75" customHeight="1">
      <c r="A62" s="122" t="s">
        <v>253</v>
      </c>
      <c r="B62" s="164" t="s">
        <v>35</v>
      </c>
      <c r="C62" s="221"/>
      <c r="D62" s="221"/>
      <c r="E62" s="8"/>
      <c r="F62" s="11" t="s">
        <v>171</v>
      </c>
      <c r="G62" s="95">
        <v>6850.39</v>
      </c>
      <c r="H62" s="95"/>
      <c r="I62" s="95"/>
      <c r="J62" s="151" t="s">
        <v>307</v>
      </c>
    </row>
    <row r="63" spans="1:10" ht="106.5" customHeight="1">
      <c r="A63" s="122" t="s">
        <v>249</v>
      </c>
      <c r="B63" s="164" t="s">
        <v>36</v>
      </c>
      <c r="C63" s="221"/>
      <c r="D63" s="221"/>
      <c r="E63" s="8"/>
      <c r="F63" s="11" t="s">
        <v>166</v>
      </c>
      <c r="G63" s="95">
        <v>15149.77</v>
      </c>
      <c r="H63" s="95"/>
      <c r="I63" s="95"/>
      <c r="J63" s="151" t="s">
        <v>269</v>
      </c>
    </row>
    <row r="64" spans="1:10" ht="64.5" customHeight="1">
      <c r="A64" s="50" t="s">
        <v>257</v>
      </c>
      <c r="B64" s="164" t="s">
        <v>37</v>
      </c>
      <c r="C64" s="221"/>
      <c r="D64" s="221"/>
      <c r="E64" s="8"/>
      <c r="F64" s="11" t="s">
        <v>183</v>
      </c>
      <c r="G64" s="95">
        <v>1319.81</v>
      </c>
      <c r="H64" s="95"/>
      <c r="I64" s="95"/>
      <c r="J64" s="151" t="s">
        <v>306</v>
      </c>
    </row>
    <row r="65" spans="1:10" ht="55.5" customHeight="1">
      <c r="A65" s="122" t="s">
        <v>254</v>
      </c>
      <c r="B65" s="164" t="s">
        <v>38</v>
      </c>
      <c r="C65" s="221"/>
      <c r="D65" s="221"/>
      <c r="E65" s="8"/>
      <c r="F65" s="11" t="s">
        <v>115</v>
      </c>
      <c r="G65" s="95">
        <v>35352.83</v>
      </c>
      <c r="H65" s="95"/>
      <c r="I65" s="95"/>
      <c r="J65" s="151" t="s">
        <v>269</v>
      </c>
    </row>
    <row r="66" spans="1:10" ht="150" customHeight="1">
      <c r="A66" s="238" t="s">
        <v>260</v>
      </c>
      <c r="B66" s="243" t="s">
        <v>149</v>
      </c>
      <c r="C66" s="215" t="s">
        <v>39</v>
      </c>
      <c r="D66" s="216"/>
      <c r="E66" s="110"/>
      <c r="F66" s="27" t="s">
        <v>184</v>
      </c>
      <c r="G66" s="95">
        <v>24377.77</v>
      </c>
      <c r="H66" s="95"/>
      <c r="I66" s="95"/>
      <c r="J66" s="208" t="s">
        <v>301</v>
      </c>
    </row>
    <row r="67" spans="1:10" ht="111" customHeight="1">
      <c r="A67" s="239"/>
      <c r="B67" s="244"/>
      <c r="C67" s="221" t="s">
        <v>40</v>
      </c>
      <c r="D67" s="222"/>
      <c r="E67" s="8"/>
      <c r="F67" s="180" t="s">
        <v>185</v>
      </c>
      <c r="G67" s="95">
        <v>3299.94</v>
      </c>
      <c r="H67" s="95"/>
      <c r="I67" s="95"/>
      <c r="J67" s="209"/>
    </row>
    <row r="68" spans="1:10" ht="63.75" customHeight="1">
      <c r="A68" s="240"/>
      <c r="B68" s="244"/>
      <c r="C68" s="221" t="s">
        <v>41</v>
      </c>
      <c r="D68" s="222"/>
      <c r="E68" s="8"/>
      <c r="F68" s="9" t="s">
        <v>186</v>
      </c>
      <c r="G68" s="95">
        <v>3133.06</v>
      </c>
      <c r="H68" s="95"/>
      <c r="I68" s="95"/>
      <c r="J68" s="210"/>
    </row>
    <row r="69" spans="1:10" ht="15.75" customHeight="1"/>
    <row r="70" spans="1:10" ht="15.75" customHeight="1"/>
    <row r="71" spans="1:10" ht="15.75" customHeight="1"/>
    <row r="72" spans="1:10" ht="15.75" customHeight="1"/>
    <row r="73" spans="1:10" ht="15.75" customHeight="1"/>
  </sheetData>
  <mergeCells count="80">
    <mergeCell ref="C11:D11"/>
    <mergeCell ref="F10:F11"/>
    <mergeCell ref="A12:A13"/>
    <mergeCell ref="B12:B13"/>
    <mergeCell ref="C13:D13"/>
    <mergeCell ref="H3:H5"/>
    <mergeCell ref="I3:I5"/>
    <mergeCell ref="J18:J28"/>
    <mergeCell ref="J3:J6"/>
    <mergeCell ref="A2:G2"/>
    <mergeCell ref="A3:A6"/>
    <mergeCell ref="C15:D15"/>
    <mergeCell ref="C16:D16"/>
    <mergeCell ref="C18:D18"/>
    <mergeCell ref="C27:D27"/>
    <mergeCell ref="C23:D23"/>
    <mergeCell ref="C24:D24"/>
    <mergeCell ref="C25:D25"/>
    <mergeCell ref="C26:D26"/>
    <mergeCell ref="C20:D20"/>
    <mergeCell ref="A10:A11"/>
    <mergeCell ref="G3:G5"/>
    <mergeCell ref="F3:F6"/>
    <mergeCell ref="B7:F7"/>
    <mergeCell ref="B37:B45"/>
    <mergeCell ref="C37:C45"/>
    <mergeCell ref="B3:B6"/>
    <mergeCell ref="C3:D6"/>
    <mergeCell ref="E3:E6"/>
    <mergeCell ref="C8:D8"/>
    <mergeCell ref="C19:D19"/>
    <mergeCell ref="C21:D21"/>
    <mergeCell ref="C22:D22"/>
    <mergeCell ref="C14:D14"/>
    <mergeCell ref="C34:D34"/>
    <mergeCell ref="C35:D35"/>
    <mergeCell ref="B10:B11"/>
    <mergeCell ref="B66:B68"/>
    <mergeCell ref="C61:D61"/>
    <mergeCell ref="C59:D59"/>
    <mergeCell ref="C60:D60"/>
    <mergeCell ref="C63:D63"/>
    <mergeCell ref="C65:D65"/>
    <mergeCell ref="B58:B59"/>
    <mergeCell ref="C62:D62"/>
    <mergeCell ref="C64:D64"/>
    <mergeCell ref="C58:D58"/>
    <mergeCell ref="A43:A44"/>
    <mergeCell ref="A56:A57"/>
    <mergeCell ref="A66:A68"/>
    <mergeCell ref="C9:D9"/>
    <mergeCell ref="C10:D10"/>
    <mergeCell ref="C12:D12"/>
    <mergeCell ref="C17:D17"/>
    <mergeCell ref="C29:D29"/>
    <mergeCell ref="C31:D31"/>
    <mergeCell ref="C32:D32"/>
    <mergeCell ref="C33:D33"/>
    <mergeCell ref="C30:D30"/>
    <mergeCell ref="C67:D67"/>
    <mergeCell ref="C68:D68"/>
    <mergeCell ref="C54:D54"/>
    <mergeCell ref="C28:D28"/>
    <mergeCell ref="C36:D36"/>
    <mergeCell ref="C46:D46"/>
    <mergeCell ref="D43:D44"/>
    <mergeCell ref="B56:B57"/>
    <mergeCell ref="C49:D49"/>
    <mergeCell ref="C56:D57"/>
    <mergeCell ref="B51:F51"/>
    <mergeCell ref="C52:D52"/>
    <mergeCell ref="C47:D47"/>
    <mergeCell ref="J66:J68"/>
    <mergeCell ref="C50:D50"/>
    <mergeCell ref="C53:D53"/>
    <mergeCell ref="C55:D55"/>
    <mergeCell ref="C48:D48"/>
    <mergeCell ref="C66:D66"/>
    <mergeCell ref="F56:F57"/>
    <mergeCell ref="E56:E57"/>
  </mergeCells>
  <phoneticPr fontId="4" type="noConversion"/>
  <pageMargins left="0.51181102362204722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5" sqref="X5"/>
    </sheetView>
  </sheetViews>
  <sheetFormatPr defaultRowHeight="15.75" outlineLevelCol="1"/>
  <cols>
    <col min="1" max="1" width="14" style="125" hidden="1" customWidth="1"/>
    <col min="2" max="2" width="55.7109375" style="3" customWidth="1"/>
    <col min="3" max="3" width="19.85546875" style="21" customWidth="1"/>
    <col min="4" max="4" width="12" style="33" customWidth="1"/>
    <col min="5" max="5" width="18.28515625" style="2" customWidth="1"/>
    <col min="6" max="6" width="9.28515625" style="88" hidden="1" customWidth="1" outlineLevel="1"/>
    <col min="7" max="9" width="8.85546875" style="88" hidden="1" customWidth="1" outlineLevel="1"/>
    <col min="10" max="10" width="14.42578125" style="118" customWidth="1" collapsed="1"/>
    <col min="11" max="11" width="10.85546875" style="206" customWidth="1"/>
    <col min="12" max="12" width="11.28515625" style="118" customWidth="1"/>
    <col min="13" max="13" width="14.28515625" style="118" customWidth="1"/>
    <col min="14" max="16" width="10.85546875" style="118" hidden="1" customWidth="1" outlineLevel="1"/>
    <col min="17" max="17" width="12.28515625" style="118" customWidth="1" collapsed="1"/>
    <col min="18" max="18" width="10.85546875" style="194" hidden="1" customWidth="1" outlineLevel="1"/>
    <col min="19" max="20" width="10.85546875" style="174" hidden="1" customWidth="1" outlineLevel="1"/>
    <col min="21" max="21" width="14.85546875" style="336" customWidth="1" collapsed="1"/>
    <col min="22" max="16384" width="9.140625" style="1"/>
  </cols>
  <sheetData>
    <row r="1" spans="1:21" ht="22.5" customHeight="1">
      <c r="B1" s="292" t="s">
        <v>137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36.75" customHeight="1">
      <c r="A2" s="270" t="s">
        <v>199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  <c r="S2" s="273"/>
      <c r="T2" s="273"/>
      <c r="U2" s="273"/>
    </row>
    <row r="3" spans="1:21" ht="70.5" customHeight="1">
      <c r="A3" s="285" t="s">
        <v>0</v>
      </c>
      <c r="B3" s="285" t="s">
        <v>1</v>
      </c>
      <c r="C3" s="302" t="s">
        <v>2</v>
      </c>
      <c r="D3" s="213" t="s">
        <v>42</v>
      </c>
      <c r="E3" s="302" t="s">
        <v>104</v>
      </c>
      <c r="F3" s="297" t="s">
        <v>200</v>
      </c>
      <c r="G3" s="297" t="s">
        <v>285</v>
      </c>
      <c r="H3" s="297" t="s">
        <v>308</v>
      </c>
      <c r="I3" s="297" t="s">
        <v>315</v>
      </c>
      <c r="J3" s="300" t="s">
        <v>143</v>
      </c>
      <c r="K3" s="302" t="s">
        <v>139</v>
      </c>
      <c r="L3" s="303"/>
      <c r="M3" s="306" t="s">
        <v>142</v>
      </c>
      <c r="N3" s="325" t="s">
        <v>300</v>
      </c>
      <c r="O3" s="326"/>
      <c r="P3" s="326"/>
      <c r="Q3" s="327"/>
      <c r="R3" s="305" t="s">
        <v>287</v>
      </c>
      <c r="S3" s="324" t="s">
        <v>286</v>
      </c>
      <c r="T3" s="324" t="s">
        <v>309</v>
      </c>
      <c r="U3" s="332" t="s">
        <v>313</v>
      </c>
    </row>
    <row r="4" spans="1:21" ht="18.75" customHeight="1">
      <c r="A4" s="286"/>
      <c r="B4" s="298"/>
      <c r="C4" s="303"/>
      <c r="D4" s="214"/>
      <c r="E4" s="303"/>
      <c r="F4" s="298"/>
      <c r="G4" s="298"/>
      <c r="H4" s="298"/>
      <c r="I4" s="298"/>
      <c r="J4" s="301"/>
      <c r="K4" s="323" t="s">
        <v>140</v>
      </c>
      <c r="L4" s="306" t="s">
        <v>141</v>
      </c>
      <c r="M4" s="303"/>
      <c r="N4" s="328"/>
      <c r="O4" s="329"/>
      <c r="P4" s="329"/>
      <c r="Q4" s="330"/>
      <c r="R4" s="305"/>
      <c r="S4" s="324"/>
      <c r="T4" s="324"/>
      <c r="U4" s="332"/>
    </row>
    <row r="5" spans="1:21" ht="90" customHeight="1">
      <c r="A5" s="287"/>
      <c r="B5" s="299"/>
      <c r="C5" s="303"/>
      <c r="D5" s="214"/>
      <c r="E5" s="303"/>
      <c r="F5" s="299"/>
      <c r="G5" s="299"/>
      <c r="H5" s="299"/>
      <c r="I5" s="299"/>
      <c r="J5" s="301"/>
      <c r="K5" s="323"/>
      <c r="L5" s="306"/>
      <c r="M5" s="303"/>
      <c r="N5" s="191" t="s">
        <v>298</v>
      </c>
      <c r="O5" s="191" t="s">
        <v>299</v>
      </c>
      <c r="P5" s="191" t="s">
        <v>310</v>
      </c>
      <c r="Q5" s="207" t="s">
        <v>314</v>
      </c>
      <c r="R5" s="305"/>
      <c r="S5" s="324"/>
      <c r="T5" s="324"/>
      <c r="U5" s="332"/>
    </row>
    <row r="6" spans="1:21" s="10" customFormat="1" ht="38.25" customHeight="1">
      <c r="A6" s="73"/>
      <c r="B6" s="15" t="s">
        <v>14</v>
      </c>
      <c r="C6" s="72"/>
      <c r="D6" s="72" t="s">
        <v>159</v>
      </c>
      <c r="E6" s="73" t="s">
        <v>207</v>
      </c>
      <c r="F6" s="77">
        <f>F7</f>
        <v>42320</v>
      </c>
      <c r="G6" s="77">
        <f t="shared" ref="G6:H6" si="0">G7</f>
        <v>42320</v>
      </c>
      <c r="H6" s="77">
        <f t="shared" si="0"/>
        <v>42320</v>
      </c>
      <c r="I6" s="77"/>
      <c r="J6" s="99"/>
      <c r="K6" s="195"/>
      <c r="L6" s="190"/>
      <c r="M6" s="190"/>
      <c r="N6" s="190"/>
      <c r="O6" s="190"/>
      <c r="P6" s="190"/>
      <c r="Q6" s="190"/>
      <c r="R6" s="190"/>
      <c r="S6" s="40"/>
      <c r="T6" s="40"/>
      <c r="U6" s="333"/>
    </row>
    <row r="7" spans="1:21" ht="28.5" customHeight="1">
      <c r="A7" s="120" t="s">
        <v>213</v>
      </c>
      <c r="B7" s="48" t="s">
        <v>77</v>
      </c>
      <c r="C7" s="22"/>
      <c r="D7" s="23"/>
      <c r="E7" s="49"/>
      <c r="F7" s="83">
        <v>42320</v>
      </c>
      <c r="G7" s="83">
        <v>42320</v>
      </c>
      <c r="H7" s="83">
        <v>42320</v>
      </c>
      <c r="I7" s="83"/>
      <c r="J7" s="161">
        <f>'Приложение 1 Базовый'!G8</f>
        <v>291.81</v>
      </c>
      <c r="K7" s="196">
        <v>1.0593900000000001</v>
      </c>
      <c r="L7" s="38">
        <v>1</v>
      </c>
      <c r="M7" s="38">
        <f>ROUND(J7*K7*L7,2)</f>
        <v>309.14</v>
      </c>
      <c r="N7" s="121">
        <f>ROUND(R7/M7,4)</f>
        <v>0.79520000000000002</v>
      </c>
      <c r="O7" s="121">
        <f>ROUND(S7/M7,4)</f>
        <v>0.81299999999999994</v>
      </c>
      <c r="P7" s="121">
        <f>ROUND(T7/M7,4)</f>
        <v>0.85560000000000003</v>
      </c>
      <c r="Q7" s="121">
        <f>ROUND(U7/M7,4)</f>
        <v>1</v>
      </c>
      <c r="R7" s="55">
        <v>245.83</v>
      </c>
      <c r="S7" s="38">
        <v>251.33</v>
      </c>
      <c r="T7" s="38">
        <v>264.5</v>
      </c>
      <c r="U7" s="42">
        <v>309.14</v>
      </c>
    </row>
    <row r="8" spans="1:21" s="10" customFormat="1" ht="51">
      <c r="A8" s="126"/>
      <c r="B8" s="15" t="s">
        <v>3</v>
      </c>
      <c r="C8" s="72" t="s">
        <v>4</v>
      </c>
      <c r="D8" s="72" t="s">
        <v>160</v>
      </c>
      <c r="E8" s="107" t="s">
        <v>161</v>
      </c>
      <c r="F8" s="77">
        <f>F9</f>
        <v>3832</v>
      </c>
      <c r="G8" s="77">
        <f t="shared" ref="G8:H8" si="1">G9</f>
        <v>3804</v>
      </c>
      <c r="H8" s="77">
        <f t="shared" si="1"/>
        <v>3804</v>
      </c>
      <c r="I8" s="77"/>
      <c r="J8" s="190"/>
      <c r="K8" s="195"/>
      <c r="L8" s="190"/>
      <c r="M8" s="190"/>
      <c r="N8" s="190"/>
      <c r="O8" s="190"/>
      <c r="P8" s="190"/>
      <c r="Q8" s="190"/>
      <c r="R8" s="190"/>
      <c r="S8" s="40"/>
      <c r="T8" s="40"/>
      <c r="U8" s="333"/>
    </row>
    <row r="9" spans="1:21" ht="28.5" customHeight="1">
      <c r="A9" s="120" t="s">
        <v>214</v>
      </c>
      <c r="B9" s="47" t="s">
        <v>43</v>
      </c>
      <c r="C9" s="23"/>
      <c r="D9" s="23"/>
      <c r="E9" s="104"/>
      <c r="F9" s="84">
        <v>3832</v>
      </c>
      <c r="G9" s="84">
        <v>3804</v>
      </c>
      <c r="H9" s="84">
        <v>3804</v>
      </c>
      <c r="I9" s="84"/>
      <c r="J9" s="161">
        <f>'Приложение 1 Базовый'!G9</f>
        <v>91372.05</v>
      </c>
      <c r="K9" s="196">
        <v>1.1160000000000001</v>
      </c>
      <c r="L9" s="39">
        <v>1.1160000000000001</v>
      </c>
      <c r="M9" s="38">
        <f>ROUND(J9*K9*L9,2)</f>
        <v>113799.87</v>
      </c>
      <c r="N9" s="121">
        <f>ROUND(R9/M9,4)</f>
        <v>0.73670000000000002</v>
      </c>
      <c r="O9" s="121">
        <f>ROUND(S9/M9,4)</f>
        <v>0.73609999999999998</v>
      </c>
      <c r="P9" s="121">
        <f>ROUND(T9/M9,4)</f>
        <v>0.75270000000000004</v>
      </c>
      <c r="Q9" s="121">
        <f>ROUND(U9/M9,4)</f>
        <v>0.85799999999999998</v>
      </c>
      <c r="R9" s="55">
        <v>83836.11</v>
      </c>
      <c r="S9" s="38">
        <v>83769.39</v>
      </c>
      <c r="T9" s="38">
        <v>85653.32</v>
      </c>
      <c r="U9" s="42">
        <v>97636.99</v>
      </c>
    </row>
    <row r="10" spans="1:21" ht="51">
      <c r="A10" s="127"/>
      <c r="B10" s="15" t="s">
        <v>3</v>
      </c>
      <c r="C10" s="72" t="s">
        <v>5</v>
      </c>
      <c r="D10" s="72" t="s">
        <v>160</v>
      </c>
      <c r="E10" s="107" t="s">
        <v>161</v>
      </c>
      <c r="F10" s="77">
        <f>F11+F12</f>
        <v>693</v>
      </c>
      <c r="G10" s="77">
        <f t="shared" ref="G10:H10" si="2">G11+G12</f>
        <v>693</v>
      </c>
      <c r="H10" s="77">
        <f t="shared" si="2"/>
        <v>693</v>
      </c>
      <c r="I10" s="77"/>
      <c r="J10" s="40"/>
      <c r="K10" s="197"/>
      <c r="L10" s="40"/>
      <c r="M10" s="40"/>
      <c r="N10" s="40"/>
      <c r="O10" s="40"/>
      <c r="P10" s="40"/>
      <c r="Q10" s="40"/>
      <c r="R10" s="40"/>
      <c r="S10" s="74"/>
      <c r="T10" s="74"/>
      <c r="U10" s="42"/>
    </row>
    <row r="11" spans="1:21" ht="25.5">
      <c r="A11" s="284" t="s">
        <v>216</v>
      </c>
      <c r="B11" s="47" t="s">
        <v>43</v>
      </c>
      <c r="C11" s="23"/>
      <c r="D11" s="23"/>
      <c r="E11" s="104"/>
      <c r="F11" s="84">
        <v>74</v>
      </c>
      <c r="G11" s="84">
        <v>74</v>
      </c>
      <c r="H11" s="84">
        <v>74</v>
      </c>
      <c r="I11" s="84"/>
      <c r="J11" s="161">
        <f>'Приложение 1 Базовый'!G11</f>
        <v>95978.21</v>
      </c>
      <c r="K11" s="196">
        <v>1.105</v>
      </c>
      <c r="L11" s="41">
        <v>1.105</v>
      </c>
      <c r="M11" s="38">
        <f>ROUND(J11*K11*L11,2)</f>
        <v>117191.79</v>
      </c>
      <c r="N11" s="121">
        <f t="shared" ref="N11:N12" si="3">ROUND(R11/M11,4)</f>
        <v>1</v>
      </c>
      <c r="O11" s="121">
        <f t="shared" ref="O11" si="4">ROUND(S11/M11,4)</f>
        <v>1</v>
      </c>
      <c r="P11" s="121">
        <f t="shared" ref="P11:P12" si="5">ROUND(T11/M11,4)</f>
        <v>1</v>
      </c>
      <c r="Q11" s="121">
        <f t="shared" ref="Q11:Q12" si="6">ROUND(U11/M11,4)</f>
        <v>1</v>
      </c>
      <c r="R11" s="55">
        <v>117191.79</v>
      </c>
      <c r="S11" s="38">
        <v>117191.79</v>
      </c>
      <c r="T11" s="38">
        <v>117191.79</v>
      </c>
      <c r="U11" s="42">
        <v>117191.79</v>
      </c>
    </row>
    <row r="12" spans="1:21" ht="38.25" customHeight="1">
      <c r="A12" s="284"/>
      <c r="B12" s="48" t="s">
        <v>44</v>
      </c>
      <c r="C12" s="23"/>
      <c r="D12" s="23"/>
      <c r="E12" s="104"/>
      <c r="F12" s="84">
        <v>619</v>
      </c>
      <c r="G12" s="84">
        <v>619</v>
      </c>
      <c r="H12" s="84">
        <v>619</v>
      </c>
      <c r="I12" s="84"/>
      <c r="J12" s="161">
        <f>'Приложение 1 Базовый'!G10</f>
        <v>256381.31</v>
      </c>
      <c r="K12" s="198">
        <v>1.1601755600000001</v>
      </c>
      <c r="L12" s="43">
        <v>1</v>
      </c>
      <c r="M12" s="38">
        <f>ROUND(J12*K12*L12,2)</f>
        <v>297447.33</v>
      </c>
      <c r="N12" s="121">
        <f t="shared" si="3"/>
        <v>0.80500000000000005</v>
      </c>
      <c r="O12" s="121">
        <f>ROUND(S12/M12,4)</f>
        <v>0.84079999999999999</v>
      </c>
      <c r="P12" s="121">
        <f t="shared" si="5"/>
        <v>0.89119999999999999</v>
      </c>
      <c r="Q12" s="121">
        <f t="shared" si="6"/>
        <v>1</v>
      </c>
      <c r="R12" s="55">
        <v>239441.99</v>
      </c>
      <c r="S12" s="38">
        <v>250087.05</v>
      </c>
      <c r="T12" s="38">
        <v>265094.07</v>
      </c>
      <c r="U12" s="42">
        <v>297447.33</v>
      </c>
    </row>
    <row r="13" spans="1:21" s="10" customFormat="1" ht="72">
      <c r="A13" s="126"/>
      <c r="B13" s="15" t="s">
        <v>3</v>
      </c>
      <c r="C13" s="72" t="s">
        <v>6</v>
      </c>
      <c r="D13" s="72" t="s">
        <v>160</v>
      </c>
      <c r="E13" s="107" t="s">
        <v>161</v>
      </c>
      <c r="F13" s="77">
        <f>F14+F15</f>
        <v>79</v>
      </c>
      <c r="G13" s="77">
        <f t="shared" ref="G13:H13" si="7">G14+G15</f>
        <v>101</v>
      </c>
      <c r="H13" s="77">
        <f t="shared" si="7"/>
        <v>101</v>
      </c>
      <c r="I13" s="77"/>
      <c r="J13" s="40"/>
      <c r="K13" s="197"/>
      <c r="L13" s="40"/>
      <c r="M13" s="40"/>
      <c r="N13" s="40"/>
      <c r="O13" s="40"/>
      <c r="P13" s="40"/>
      <c r="Q13" s="40"/>
      <c r="R13" s="40"/>
      <c r="S13" s="40"/>
      <c r="T13" s="40"/>
      <c r="U13" s="333"/>
    </row>
    <row r="14" spans="1:21" ht="28.5" customHeight="1">
      <c r="A14" s="284" t="s">
        <v>218</v>
      </c>
      <c r="B14" s="47" t="s">
        <v>43</v>
      </c>
      <c r="C14" s="23"/>
      <c r="D14" s="23"/>
      <c r="E14" s="104"/>
      <c r="F14" s="84">
        <v>68</v>
      </c>
      <c r="G14" s="84">
        <v>96</v>
      </c>
      <c r="H14" s="84">
        <v>96</v>
      </c>
      <c r="I14" s="84"/>
      <c r="J14" s="161">
        <f>'Приложение 1 Базовый'!G12</f>
        <v>92509.31</v>
      </c>
      <c r="K14" s="196">
        <v>1.1000000000000001</v>
      </c>
      <c r="L14" s="38">
        <v>1.1000000000000001</v>
      </c>
      <c r="M14" s="38">
        <f>ROUND(J14*K14*L14,2)</f>
        <v>111936.27</v>
      </c>
      <c r="N14" s="121">
        <f t="shared" ref="N14:N15" si="8">ROUND(R14/M14,4)</f>
        <v>0.82989999999999997</v>
      </c>
      <c r="O14" s="121">
        <f t="shared" ref="O14:O15" si="9">ROUND(S14/M14,4)</f>
        <v>0.82989999999999997</v>
      </c>
      <c r="P14" s="121">
        <f t="shared" ref="P14:P15" si="10">ROUND(T14/M14,4)</f>
        <v>0.82989999999999997</v>
      </c>
      <c r="Q14" s="121">
        <f t="shared" ref="Q14:Q15" si="11">ROUND(U14/M14,4)</f>
        <v>0.82989999999999997</v>
      </c>
      <c r="R14" s="55">
        <v>92900.62</v>
      </c>
      <c r="S14" s="38">
        <v>92900.62</v>
      </c>
      <c r="T14" s="38">
        <v>92900.62</v>
      </c>
      <c r="U14" s="42">
        <v>92900.62</v>
      </c>
    </row>
    <row r="15" spans="1:21" ht="30.75" customHeight="1">
      <c r="A15" s="284"/>
      <c r="B15" s="16" t="s">
        <v>83</v>
      </c>
      <c r="C15" s="23"/>
      <c r="D15" s="23"/>
      <c r="E15" s="104"/>
      <c r="F15" s="84">
        <v>11</v>
      </c>
      <c r="G15" s="84">
        <v>5</v>
      </c>
      <c r="H15" s="84">
        <v>5</v>
      </c>
      <c r="I15" s="84"/>
      <c r="J15" s="161">
        <f>'Приложение 1 Базовый'!G13</f>
        <v>20476.89</v>
      </c>
      <c r="K15" s="196">
        <v>1.1000000000000001</v>
      </c>
      <c r="L15" s="38">
        <v>1.1000000000000001</v>
      </c>
      <c r="M15" s="38">
        <f>ROUND(J15*K15*L15,2)</f>
        <v>24777.040000000001</v>
      </c>
      <c r="N15" s="121">
        <f t="shared" si="8"/>
        <v>0.40300000000000002</v>
      </c>
      <c r="O15" s="121">
        <f t="shared" si="9"/>
        <v>0.40289999999999998</v>
      </c>
      <c r="P15" s="121">
        <f t="shared" si="10"/>
        <v>0.40289999999999998</v>
      </c>
      <c r="Q15" s="121">
        <f t="shared" si="11"/>
        <v>0.40289999999999998</v>
      </c>
      <c r="R15" s="55">
        <v>9984.92</v>
      </c>
      <c r="S15" s="38">
        <v>9982.92</v>
      </c>
      <c r="T15" s="38">
        <v>9982.92</v>
      </c>
      <c r="U15" s="42">
        <v>9982.92</v>
      </c>
    </row>
    <row r="16" spans="1:21" s="10" customFormat="1" ht="51">
      <c r="A16" s="128"/>
      <c r="B16" s="15" t="s">
        <v>3</v>
      </c>
      <c r="C16" s="72" t="s">
        <v>7</v>
      </c>
      <c r="D16" s="72" t="s">
        <v>160</v>
      </c>
      <c r="E16" s="107" t="s">
        <v>161</v>
      </c>
      <c r="F16" s="77">
        <f>F17+F18+F19</f>
        <v>4859</v>
      </c>
      <c r="G16" s="77">
        <f t="shared" ref="G16:H16" si="12">G17+G18+G19</f>
        <v>4859</v>
      </c>
      <c r="H16" s="77">
        <f t="shared" si="12"/>
        <v>4849</v>
      </c>
      <c r="I16" s="77"/>
      <c r="J16" s="40"/>
      <c r="K16" s="197"/>
      <c r="L16" s="40"/>
      <c r="M16" s="40"/>
      <c r="N16" s="40"/>
      <c r="O16" s="40"/>
      <c r="P16" s="40"/>
      <c r="Q16" s="40"/>
      <c r="R16" s="40"/>
      <c r="S16" s="40"/>
      <c r="T16" s="40"/>
      <c r="U16" s="333"/>
    </row>
    <row r="17" spans="1:21" ht="25.5">
      <c r="A17" s="284" t="s">
        <v>215</v>
      </c>
      <c r="B17" s="48" t="s">
        <v>45</v>
      </c>
      <c r="C17" s="23"/>
      <c r="D17" s="23"/>
      <c r="E17" s="104"/>
      <c r="F17" s="84">
        <v>3775</v>
      </c>
      <c r="G17" s="84">
        <v>3775</v>
      </c>
      <c r="H17" s="84">
        <v>3775</v>
      </c>
      <c r="I17" s="84"/>
      <c r="J17" s="161">
        <f>'Приложение 1 Базовый'!G14</f>
        <v>23553.88</v>
      </c>
      <c r="K17" s="196">
        <v>1</v>
      </c>
      <c r="L17" s="38">
        <v>1</v>
      </c>
      <c r="M17" s="38">
        <f>ROUND(J17*K17*L17,2)</f>
        <v>23553.88</v>
      </c>
      <c r="N17" s="121">
        <f t="shared" ref="N17:N19" si="13">ROUND(R17/M17,4)</f>
        <v>0.80910000000000004</v>
      </c>
      <c r="O17" s="121">
        <f t="shared" ref="O17:O19" si="14">ROUND(S17/M17,4)</f>
        <v>0.85870000000000002</v>
      </c>
      <c r="P17" s="121">
        <f t="shared" ref="P17:P19" si="15">ROUND(T17/M17,4)</f>
        <v>0.86560000000000004</v>
      </c>
      <c r="Q17" s="121">
        <f t="shared" ref="Q17:Q19" si="16">ROUND(U17/M17,4)</f>
        <v>0.86560000000000004</v>
      </c>
      <c r="R17" s="55">
        <v>19057.439999999999</v>
      </c>
      <c r="S17" s="38">
        <v>20226.36</v>
      </c>
      <c r="T17" s="38">
        <v>20388.37</v>
      </c>
      <c r="U17" s="42">
        <v>20388.37</v>
      </c>
    </row>
    <row r="18" spans="1:21" ht="38.25" customHeight="1">
      <c r="A18" s="320"/>
      <c r="B18" s="16" t="s">
        <v>46</v>
      </c>
      <c r="C18" s="23"/>
      <c r="D18" s="23"/>
      <c r="E18" s="104"/>
      <c r="F18" s="84">
        <v>543</v>
      </c>
      <c r="G18" s="84">
        <v>543</v>
      </c>
      <c r="H18" s="84">
        <v>543</v>
      </c>
      <c r="I18" s="84"/>
      <c r="J18" s="161">
        <f>'Приложение 1 Базовый'!G14</f>
        <v>23553.88</v>
      </c>
      <c r="K18" s="196">
        <v>1</v>
      </c>
      <c r="L18" s="38">
        <v>1</v>
      </c>
      <c r="M18" s="38">
        <f>ROUND(J18*K18*L18,2)</f>
        <v>23553.88</v>
      </c>
      <c r="N18" s="121">
        <f t="shared" si="13"/>
        <v>0.63239999999999996</v>
      </c>
      <c r="O18" s="121">
        <f t="shared" si="14"/>
        <v>0.63239999999999996</v>
      </c>
      <c r="P18" s="121">
        <f t="shared" si="15"/>
        <v>0.63239999999999996</v>
      </c>
      <c r="Q18" s="121">
        <f t="shared" si="16"/>
        <v>0.63239999999999996</v>
      </c>
      <c r="R18" s="55">
        <v>14894.72</v>
      </c>
      <c r="S18" s="38">
        <v>14894.72</v>
      </c>
      <c r="T18" s="38">
        <v>14894.72</v>
      </c>
      <c r="U18" s="42">
        <v>14894.723</v>
      </c>
    </row>
    <row r="19" spans="1:21" ht="25.5">
      <c r="A19" s="320"/>
      <c r="B19" s="16" t="s">
        <v>47</v>
      </c>
      <c r="C19" s="23"/>
      <c r="D19" s="23"/>
      <c r="E19" s="104"/>
      <c r="F19" s="84">
        <v>541</v>
      </c>
      <c r="G19" s="84">
        <v>541</v>
      </c>
      <c r="H19" s="84">
        <v>531</v>
      </c>
      <c r="I19" s="84"/>
      <c r="J19" s="161">
        <f>'Приложение 1 Базовый'!G14</f>
        <v>23553.88</v>
      </c>
      <c r="K19" s="196">
        <v>1</v>
      </c>
      <c r="L19" s="38">
        <v>1</v>
      </c>
      <c r="M19" s="38">
        <f>ROUND(J19*K19*L19,2)</f>
        <v>23553.88</v>
      </c>
      <c r="N19" s="121">
        <f t="shared" si="13"/>
        <v>0.60709999999999997</v>
      </c>
      <c r="O19" s="121">
        <f t="shared" si="14"/>
        <v>0.60709999999999997</v>
      </c>
      <c r="P19" s="121">
        <f t="shared" si="15"/>
        <v>0.54749999999999999</v>
      </c>
      <c r="Q19" s="121">
        <f t="shared" si="16"/>
        <v>0.54749999999999999</v>
      </c>
      <c r="R19" s="55">
        <v>14298.69</v>
      </c>
      <c r="S19" s="38">
        <v>14298.69</v>
      </c>
      <c r="T19" s="38">
        <v>12896.1</v>
      </c>
      <c r="U19" s="42">
        <v>12896.1</v>
      </c>
    </row>
    <row r="20" spans="1:21" s="10" customFormat="1" ht="51">
      <c r="A20" s="127"/>
      <c r="B20" s="15" t="s">
        <v>3</v>
      </c>
      <c r="C20" s="72" t="s">
        <v>8</v>
      </c>
      <c r="D20" s="72" t="s">
        <v>160</v>
      </c>
      <c r="E20" s="107" t="s">
        <v>161</v>
      </c>
      <c r="F20" s="77">
        <f>F21</f>
        <v>188</v>
      </c>
      <c r="G20" s="77">
        <f t="shared" ref="G20:H20" si="17">G21</f>
        <v>188</v>
      </c>
      <c r="H20" s="77">
        <f t="shared" si="17"/>
        <v>188</v>
      </c>
      <c r="I20" s="77"/>
      <c r="J20" s="40"/>
      <c r="K20" s="197"/>
      <c r="L20" s="40"/>
      <c r="M20" s="40"/>
      <c r="N20" s="40"/>
      <c r="O20" s="40"/>
      <c r="P20" s="40"/>
      <c r="Q20" s="40"/>
      <c r="R20" s="40"/>
      <c r="S20" s="40"/>
      <c r="T20" s="40"/>
      <c r="U20" s="333"/>
    </row>
    <row r="21" spans="1:21" ht="38.25" customHeight="1">
      <c r="A21" s="120" t="s">
        <v>217</v>
      </c>
      <c r="B21" s="48" t="s">
        <v>48</v>
      </c>
      <c r="C21" s="23"/>
      <c r="D21" s="23"/>
      <c r="E21" s="104"/>
      <c r="F21" s="84">
        <v>188</v>
      </c>
      <c r="G21" s="84">
        <v>188</v>
      </c>
      <c r="H21" s="84">
        <v>188</v>
      </c>
      <c r="I21" s="84"/>
      <c r="J21" s="161">
        <f>'Приложение 1 Базовый'!G15</f>
        <v>33729.15</v>
      </c>
      <c r="K21" s="196">
        <v>1.0337971749999999</v>
      </c>
      <c r="L21" s="38">
        <v>1</v>
      </c>
      <c r="M21" s="38">
        <f>ROUND(J21*K21*L21,2)</f>
        <v>34869.1</v>
      </c>
      <c r="N21" s="121">
        <f>ROUND(R21/M21,4)</f>
        <v>0.80330000000000001</v>
      </c>
      <c r="O21" s="121">
        <f>ROUND(S21/M21,4)</f>
        <v>0.83430000000000004</v>
      </c>
      <c r="P21" s="121">
        <f>ROUND(T21/M21,4)</f>
        <v>0.88839999999999997</v>
      </c>
      <c r="Q21" s="121">
        <f>ROUND(U21/M21,4)</f>
        <v>1</v>
      </c>
      <c r="R21" s="55">
        <v>28008.97</v>
      </c>
      <c r="S21" s="38">
        <v>29089.79</v>
      </c>
      <c r="T21" s="38">
        <v>30976.42</v>
      </c>
      <c r="U21" s="42">
        <v>34869.1</v>
      </c>
    </row>
    <row r="22" spans="1:21" s="10" customFormat="1" ht="38.25">
      <c r="A22" s="129"/>
      <c r="B22" s="75" t="s">
        <v>106</v>
      </c>
      <c r="C22" s="72"/>
      <c r="D22" s="72" t="s">
        <v>160</v>
      </c>
      <c r="E22" s="73" t="s">
        <v>97</v>
      </c>
      <c r="F22" s="77">
        <f>SUM(F23:F33)</f>
        <v>126</v>
      </c>
      <c r="G22" s="77">
        <f t="shared" ref="G22:H22" si="18">SUM(G23:G33)</f>
        <v>134</v>
      </c>
      <c r="H22" s="77">
        <f t="shared" si="18"/>
        <v>134</v>
      </c>
      <c r="I22" s="77"/>
      <c r="J22" s="40"/>
      <c r="K22" s="197"/>
      <c r="L22" s="40"/>
      <c r="M22" s="40"/>
      <c r="N22" s="40"/>
      <c r="O22" s="40"/>
      <c r="P22" s="40"/>
      <c r="Q22" s="40"/>
      <c r="R22" s="40"/>
      <c r="S22" s="40"/>
      <c r="T22" s="40"/>
      <c r="U22" s="333"/>
    </row>
    <row r="23" spans="1:21" ht="18" customHeight="1">
      <c r="A23" s="122" t="s">
        <v>231</v>
      </c>
      <c r="B23" s="304" t="s">
        <v>51</v>
      </c>
      <c r="C23" s="24" t="s">
        <v>108</v>
      </c>
      <c r="D23" s="23"/>
      <c r="E23" s="104"/>
      <c r="F23" s="84">
        <v>5</v>
      </c>
      <c r="G23" s="84">
        <v>5</v>
      </c>
      <c r="H23" s="84">
        <v>5</v>
      </c>
      <c r="I23" s="84"/>
      <c r="J23" s="114">
        <v>116590</v>
      </c>
      <c r="K23" s="198">
        <v>1</v>
      </c>
      <c r="L23" s="42">
        <v>1</v>
      </c>
      <c r="M23" s="42">
        <f t="shared" ref="M23:M33" si="19">ROUND(J23*K23*L23,0)</f>
        <v>116590</v>
      </c>
      <c r="N23" s="114">
        <f>ROUND(R23/M23,4)</f>
        <v>1</v>
      </c>
      <c r="O23" s="121">
        <f t="shared" ref="O23:O33" si="20">ROUND(S23/M23,4)</f>
        <v>1</v>
      </c>
      <c r="P23" s="121">
        <f t="shared" ref="P23:P33" si="21">ROUND(T23/M23,4)</f>
        <v>1</v>
      </c>
      <c r="Q23" s="121">
        <f t="shared" ref="Q23:Q28" si="22">ROUND(U23/M23,4)</f>
        <v>1</v>
      </c>
      <c r="R23" s="115">
        <v>116590</v>
      </c>
      <c r="S23" s="38">
        <f>R23</f>
        <v>116590</v>
      </c>
      <c r="T23" s="38">
        <v>116590</v>
      </c>
      <c r="U23" s="42">
        <v>116590</v>
      </c>
    </row>
    <row r="24" spans="1:21" ht="18" customHeight="1">
      <c r="A24" s="122" t="s">
        <v>232</v>
      </c>
      <c r="B24" s="304"/>
      <c r="C24" s="51" t="s">
        <v>201</v>
      </c>
      <c r="D24" s="52"/>
      <c r="E24" s="104"/>
      <c r="F24" s="84">
        <v>12</v>
      </c>
      <c r="G24" s="84">
        <v>20</v>
      </c>
      <c r="H24" s="84">
        <v>20</v>
      </c>
      <c r="I24" s="84"/>
      <c r="J24" s="114">
        <v>136890</v>
      </c>
      <c r="K24" s="198">
        <v>1</v>
      </c>
      <c r="L24" s="42">
        <v>1</v>
      </c>
      <c r="M24" s="42">
        <f t="shared" si="19"/>
        <v>136890</v>
      </c>
      <c r="N24" s="114">
        <f t="shared" ref="N24:N33" si="23">ROUND(R24/M24,4)</f>
        <v>1</v>
      </c>
      <c r="O24" s="121">
        <f t="shared" si="20"/>
        <v>1</v>
      </c>
      <c r="P24" s="121">
        <f t="shared" si="21"/>
        <v>1</v>
      </c>
      <c r="Q24" s="121">
        <f t="shared" si="22"/>
        <v>1</v>
      </c>
      <c r="R24" s="115">
        <v>136890</v>
      </c>
      <c r="S24" s="38">
        <f t="shared" ref="S24:S33" si="24">R24</f>
        <v>136890</v>
      </c>
      <c r="T24" s="38">
        <v>136890</v>
      </c>
      <c r="U24" s="42">
        <v>136890</v>
      </c>
    </row>
    <row r="25" spans="1:21" ht="40.5" customHeight="1">
      <c r="A25" s="122" t="s">
        <v>230</v>
      </c>
      <c r="B25" s="304"/>
      <c r="C25" s="24" t="s">
        <v>109</v>
      </c>
      <c r="D25" s="23"/>
      <c r="E25" s="104"/>
      <c r="F25" s="84">
        <v>20</v>
      </c>
      <c r="G25" s="84">
        <v>20</v>
      </c>
      <c r="H25" s="84">
        <v>20</v>
      </c>
      <c r="I25" s="84"/>
      <c r="J25" s="114">
        <v>310370</v>
      </c>
      <c r="K25" s="198">
        <v>1</v>
      </c>
      <c r="L25" s="42">
        <v>1</v>
      </c>
      <c r="M25" s="42">
        <f t="shared" si="19"/>
        <v>310370</v>
      </c>
      <c r="N25" s="114">
        <f t="shared" si="23"/>
        <v>1</v>
      </c>
      <c r="O25" s="121">
        <f t="shared" si="20"/>
        <v>1</v>
      </c>
      <c r="P25" s="121">
        <f t="shared" si="21"/>
        <v>1</v>
      </c>
      <c r="Q25" s="121">
        <f t="shared" si="22"/>
        <v>1</v>
      </c>
      <c r="R25" s="115">
        <v>310370</v>
      </c>
      <c r="S25" s="38">
        <f t="shared" si="24"/>
        <v>310370</v>
      </c>
      <c r="T25" s="38">
        <v>310370</v>
      </c>
      <c r="U25" s="42">
        <v>310370</v>
      </c>
    </row>
    <row r="26" spans="1:21" ht="28.5" customHeight="1">
      <c r="A26" s="122" t="s">
        <v>229</v>
      </c>
      <c r="B26" s="304"/>
      <c r="C26" s="51" t="s">
        <v>110</v>
      </c>
      <c r="D26" s="52"/>
      <c r="E26" s="104"/>
      <c r="F26" s="84">
        <v>17</v>
      </c>
      <c r="G26" s="84">
        <v>17</v>
      </c>
      <c r="H26" s="84">
        <v>17</v>
      </c>
      <c r="I26" s="84"/>
      <c r="J26" s="114">
        <v>200560</v>
      </c>
      <c r="K26" s="198">
        <v>1</v>
      </c>
      <c r="L26" s="42">
        <v>1</v>
      </c>
      <c r="M26" s="42">
        <f t="shared" si="19"/>
        <v>200560</v>
      </c>
      <c r="N26" s="114">
        <f t="shared" si="23"/>
        <v>1</v>
      </c>
      <c r="O26" s="121">
        <f t="shared" si="20"/>
        <v>1</v>
      </c>
      <c r="P26" s="121">
        <f t="shared" si="21"/>
        <v>1</v>
      </c>
      <c r="Q26" s="121">
        <f t="shared" si="22"/>
        <v>1</v>
      </c>
      <c r="R26" s="115">
        <v>200560</v>
      </c>
      <c r="S26" s="38">
        <f t="shared" si="24"/>
        <v>200560</v>
      </c>
      <c r="T26" s="38">
        <v>200560</v>
      </c>
      <c r="U26" s="42">
        <v>200560</v>
      </c>
    </row>
    <row r="27" spans="1:21" ht="18" customHeight="1">
      <c r="A27" s="122" t="s">
        <v>237</v>
      </c>
      <c r="B27" s="304" t="s">
        <v>49</v>
      </c>
      <c r="C27" s="51" t="s">
        <v>202</v>
      </c>
      <c r="D27" s="52"/>
      <c r="E27" s="104"/>
      <c r="F27" s="84">
        <v>16</v>
      </c>
      <c r="G27" s="84">
        <v>8</v>
      </c>
      <c r="H27" s="84">
        <v>8</v>
      </c>
      <c r="I27" s="84"/>
      <c r="J27" s="114">
        <v>331910</v>
      </c>
      <c r="K27" s="198">
        <v>1</v>
      </c>
      <c r="L27" s="42">
        <v>1</v>
      </c>
      <c r="M27" s="42">
        <f t="shared" si="19"/>
        <v>331910</v>
      </c>
      <c r="N27" s="114">
        <f t="shared" si="23"/>
        <v>1</v>
      </c>
      <c r="O27" s="121">
        <f t="shared" si="20"/>
        <v>1</v>
      </c>
      <c r="P27" s="121">
        <f t="shared" si="21"/>
        <v>1</v>
      </c>
      <c r="Q27" s="121">
        <f t="shared" si="22"/>
        <v>1</v>
      </c>
      <c r="R27" s="115">
        <v>331910</v>
      </c>
      <c r="S27" s="38">
        <f t="shared" si="24"/>
        <v>331910</v>
      </c>
      <c r="T27" s="38">
        <v>331910</v>
      </c>
      <c r="U27" s="42">
        <v>331910</v>
      </c>
    </row>
    <row r="28" spans="1:21" ht="18" customHeight="1">
      <c r="A28" s="122" t="s">
        <v>233</v>
      </c>
      <c r="B28" s="304"/>
      <c r="C28" s="24" t="s">
        <v>203</v>
      </c>
      <c r="D28" s="23"/>
      <c r="E28" s="104"/>
      <c r="F28" s="84">
        <v>8</v>
      </c>
      <c r="G28" s="84">
        <v>8</v>
      </c>
      <c r="H28" s="84">
        <v>8</v>
      </c>
      <c r="I28" s="84"/>
      <c r="J28" s="114">
        <v>159770</v>
      </c>
      <c r="K28" s="198">
        <v>1</v>
      </c>
      <c r="L28" s="42">
        <v>1</v>
      </c>
      <c r="M28" s="42">
        <f t="shared" si="19"/>
        <v>159770</v>
      </c>
      <c r="N28" s="114">
        <f t="shared" si="23"/>
        <v>1</v>
      </c>
      <c r="O28" s="121">
        <f t="shared" si="20"/>
        <v>1</v>
      </c>
      <c r="P28" s="121">
        <f t="shared" si="21"/>
        <v>1</v>
      </c>
      <c r="Q28" s="121">
        <f t="shared" si="22"/>
        <v>1</v>
      </c>
      <c r="R28" s="115">
        <v>159770</v>
      </c>
      <c r="S28" s="38">
        <f t="shared" si="24"/>
        <v>159770</v>
      </c>
      <c r="T28" s="38">
        <v>159770</v>
      </c>
      <c r="U28" s="42">
        <v>159770</v>
      </c>
    </row>
    <row r="29" spans="1:21" ht="18" customHeight="1">
      <c r="A29" s="189"/>
      <c r="B29" s="304"/>
      <c r="C29" s="24" t="s">
        <v>302</v>
      </c>
      <c r="D29" s="23"/>
      <c r="E29" s="188"/>
      <c r="F29" s="84">
        <v>0</v>
      </c>
      <c r="G29" s="84">
        <v>9</v>
      </c>
      <c r="H29" s="84">
        <v>9</v>
      </c>
      <c r="I29" s="84"/>
      <c r="J29" s="114">
        <v>213880</v>
      </c>
      <c r="K29" s="198">
        <v>1</v>
      </c>
      <c r="L29" s="42">
        <v>1</v>
      </c>
      <c r="M29" s="42">
        <f t="shared" si="19"/>
        <v>213880</v>
      </c>
      <c r="N29" s="114">
        <f t="shared" si="23"/>
        <v>0.747</v>
      </c>
      <c r="O29" s="121">
        <f t="shared" si="20"/>
        <v>0.747</v>
      </c>
      <c r="P29" s="121">
        <f t="shared" si="21"/>
        <v>0.747</v>
      </c>
      <c r="Q29" s="121">
        <f t="shared" ref="Q29" si="25">ROUND(U29/M29,4)</f>
        <v>1</v>
      </c>
      <c r="R29" s="115">
        <v>159770</v>
      </c>
      <c r="S29" s="38">
        <f t="shared" ref="S29" si="26">R29</f>
        <v>159770</v>
      </c>
      <c r="T29" s="38">
        <v>159770</v>
      </c>
      <c r="U29" s="42">
        <v>213880</v>
      </c>
    </row>
    <row r="30" spans="1:21" ht="18" customHeight="1">
      <c r="A30" s="122" t="s">
        <v>234</v>
      </c>
      <c r="B30" s="304"/>
      <c r="C30" s="24" t="s">
        <v>204</v>
      </c>
      <c r="D30" s="23"/>
      <c r="E30" s="104"/>
      <c r="F30" s="84">
        <v>15</v>
      </c>
      <c r="G30" s="84">
        <v>15</v>
      </c>
      <c r="H30" s="84">
        <v>15</v>
      </c>
      <c r="I30" s="84"/>
      <c r="J30" s="114">
        <v>132630</v>
      </c>
      <c r="K30" s="198">
        <v>1</v>
      </c>
      <c r="L30" s="42">
        <v>1</v>
      </c>
      <c r="M30" s="42">
        <f t="shared" si="19"/>
        <v>132630</v>
      </c>
      <c r="N30" s="114">
        <f t="shared" si="23"/>
        <v>1</v>
      </c>
      <c r="O30" s="121">
        <f t="shared" si="20"/>
        <v>1</v>
      </c>
      <c r="P30" s="121">
        <f t="shared" si="21"/>
        <v>1</v>
      </c>
      <c r="Q30" s="121">
        <f t="shared" ref="Q30:Q33" si="27">ROUND(U30/M30,4)</f>
        <v>1</v>
      </c>
      <c r="R30" s="115">
        <v>132630</v>
      </c>
      <c r="S30" s="38">
        <f t="shared" si="24"/>
        <v>132630</v>
      </c>
      <c r="T30" s="38">
        <v>132630</v>
      </c>
      <c r="U30" s="42">
        <v>132630</v>
      </c>
    </row>
    <row r="31" spans="1:21" ht="18" customHeight="1">
      <c r="A31" s="122" t="s">
        <v>235</v>
      </c>
      <c r="B31" s="304"/>
      <c r="C31" s="24" t="s">
        <v>205</v>
      </c>
      <c r="D31" s="23"/>
      <c r="E31" s="111"/>
      <c r="F31" s="84">
        <v>4</v>
      </c>
      <c r="G31" s="84">
        <v>4</v>
      </c>
      <c r="H31" s="84">
        <v>4</v>
      </c>
      <c r="I31" s="84"/>
      <c r="J31" s="114">
        <v>209780</v>
      </c>
      <c r="K31" s="198">
        <v>1</v>
      </c>
      <c r="L31" s="42">
        <v>1</v>
      </c>
      <c r="M31" s="42">
        <f t="shared" si="19"/>
        <v>209780</v>
      </c>
      <c r="N31" s="114">
        <f t="shared" si="23"/>
        <v>1</v>
      </c>
      <c r="O31" s="121">
        <f t="shared" si="20"/>
        <v>1</v>
      </c>
      <c r="P31" s="121">
        <f t="shared" si="21"/>
        <v>1</v>
      </c>
      <c r="Q31" s="121">
        <f t="shared" si="27"/>
        <v>1</v>
      </c>
      <c r="R31" s="115">
        <v>209780</v>
      </c>
      <c r="S31" s="38">
        <f t="shared" si="24"/>
        <v>209780</v>
      </c>
      <c r="T31" s="38">
        <v>209780</v>
      </c>
      <c r="U31" s="42">
        <v>209780</v>
      </c>
    </row>
    <row r="32" spans="1:21" ht="43.5" customHeight="1">
      <c r="A32" s="122" t="s">
        <v>236</v>
      </c>
      <c r="B32" s="304"/>
      <c r="C32" s="24" t="s">
        <v>107</v>
      </c>
      <c r="D32" s="23"/>
      <c r="E32" s="104"/>
      <c r="F32" s="84">
        <v>2</v>
      </c>
      <c r="G32" s="84">
        <v>1</v>
      </c>
      <c r="H32" s="84">
        <v>1</v>
      </c>
      <c r="I32" s="84"/>
      <c r="J32" s="114">
        <v>353250</v>
      </c>
      <c r="K32" s="198">
        <v>1</v>
      </c>
      <c r="L32" s="42">
        <v>1</v>
      </c>
      <c r="M32" s="42">
        <f t="shared" si="19"/>
        <v>353250</v>
      </c>
      <c r="N32" s="114">
        <f t="shared" si="23"/>
        <v>1</v>
      </c>
      <c r="O32" s="121">
        <f t="shared" si="20"/>
        <v>1</v>
      </c>
      <c r="P32" s="121">
        <f t="shared" si="21"/>
        <v>1</v>
      </c>
      <c r="Q32" s="121">
        <f t="shared" si="27"/>
        <v>1</v>
      </c>
      <c r="R32" s="115">
        <v>353250</v>
      </c>
      <c r="S32" s="38">
        <f t="shared" si="24"/>
        <v>353250</v>
      </c>
      <c r="T32" s="38">
        <v>353250</v>
      </c>
      <c r="U32" s="42">
        <v>353250</v>
      </c>
    </row>
    <row r="33" spans="1:21" ht="18" customHeight="1">
      <c r="A33" s="122" t="s">
        <v>228</v>
      </c>
      <c r="B33" s="112" t="s">
        <v>50</v>
      </c>
      <c r="C33" s="51" t="s">
        <v>206</v>
      </c>
      <c r="D33" s="52"/>
      <c r="E33" s="104"/>
      <c r="F33" s="84">
        <v>27</v>
      </c>
      <c r="G33" s="84">
        <v>27</v>
      </c>
      <c r="H33" s="84">
        <v>27</v>
      </c>
      <c r="I33" s="84"/>
      <c r="J33" s="114">
        <v>368910</v>
      </c>
      <c r="K33" s="198">
        <v>1</v>
      </c>
      <c r="L33" s="42">
        <v>1</v>
      </c>
      <c r="M33" s="42">
        <f t="shared" si="19"/>
        <v>368910</v>
      </c>
      <c r="N33" s="114">
        <f t="shared" si="23"/>
        <v>1</v>
      </c>
      <c r="O33" s="121">
        <f t="shared" si="20"/>
        <v>1</v>
      </c>
      <c r="P33" s="121">
        <f t="shared" si="21"/>
        <v>1</v>
      </c>
      <c r="Q33" s="121">
        <f t="shared" si="27"/>
        <v>1</v>
      </c>
      <c r="R33" s="115">
        <v>368910</v>
      </c>
      <c r="S33" s="38">
        <f t="shared" si="24"/>
        <v>368910</v>
      </c>
      <c r="T33" s="38">
        <v>368910</v>
      </c>
      <c r="U33" s="42">
        <v>368910</v>
      </c>
    </row>
    <row r="34" spans="1:21" ht="38.25">
      <c r="A34" s="130"/>
      <c r="B34" s="75" t="s">
        <v>146</v>
      </c>
      <c r="C34" s="76"/>
      <c r="D34" s="72" t="s">
        <v>160</v>
      </c>
      <c r="E34" s="107" t="s">
        <v>161</v>
      </c>
      <c r="F34" s="77">
        <f>F35</f>
        <v>321</v>
      </c>
      <c r="G34" s="77">
        <f t="shared" ref="G34:H34" si="28">G35</f>
        <v>321</v>
      </c>
      <c r="H34" s="77">
        <f t="shared" si="28"/>
        <v>321</v>
      </c>
      <c r="I34" s="77"/>
      <c r="J34" s="74"/>
      <c r="K34" s="199"/>
      <c r="L34" s="74"/>
      <c r="M34" s="74"/>
      <c r="N34" s="74"/>
      <c r="O34" s="74"/>
      <c r="P34" s="74"/>
      <c r="Q34" s="74"/>
      <c r="R34" s="74"/>
      <c r="S34" s="74"/>
      <c r="T34" s="74"/>
      <c r="U34" s="42"/>
    </row>
    <row r="35" spans="1:21" ht="25.5">
      <c r="A35" s="120" t="s">
        <v>219</v>
      </c>
      <c r="B35" s="48" t="s">
        <v>48</v>
      </c>
      <c r="C35" s="23"/>
      <c r="D35" s="23"/>
      <c r="E35" s="104"/>
      <c r="F35" s="84">
        <v>321</v>
      </c>
      <c r="G35" s="84">
        <v>321</v>
      </c>
      <c r="H35" s="84">
        <v>321</v>
      </c>
      <c r="I35" s="84"/>
      <c r="J35" s="162">
        <v>42892.51</v>
      </c>
      <c r="K35" s="200">
        <v>1.056934182</v>
      </c>
      <c r="L35" s="192">
        <v>1</v>
      </c>
      <c r="M35" s="193">
        <f>ROUND(J35*K35*L35,2)</f>
        <v>45334.559999999998</v>
      </c>
      <c r="N35" s="121">
        <f>ROUND(R35/M35,4)</f>
        <v>0.79900000000000004</v>
      </c>
      <c r="O35" s="121">
        <f>ROUND(S35/M35,4)</f>
        <v>0.82089999999999996</v>
      </c>
      <c r="P35" s="121">
        <f>ROUND(T35/M35,4)</f>
        <v>0.88229999999999997</v>
      </c>
      <c r="Q35" s="121">
        <f>ROUND(U35/M35,4)</f>
        <v>1</v>
      </c>
      <c r="R35" s="55">
        <v>36221.040000000001</v>
      </c>
      <c r="S35" s="38">
        <v>37216.160000000003</v>
      </c>
      <c r="T35" s="38">
        <v>39998.18</v>
      </c>
      <c r="U35" s="42">
        <v>45334.559999999998</v>
      </c>
    </row>
    <row r="36" spans="1:21" s="10" customFormat="1" ht="51" customHeight="1">
      <c r="A36" s="131"/>
      <c r="B36" s="75" t="s">
        <v>102</v>
      </c>
      <c r="C36" s="72"/>
      <c r="D36" s="72" t="s">
        <v>160</v>
      </c>
      <c r="E36" s="107" t="s">
        <v>161</v>
      </c>
      <c r="F36" s="77">
        <f>F37+F38+F39+F40+F41+F42+F44+F45+F46+F47</f>
        <v>1962</v>
      </c>
      <c r="G36" s="77">
        <f t="shared" ref="G36:H36" si="29">G37+G38+G39+G40+G41+G42+G44+G45+G46+G47</f>
        <v>1953</v>
      </c>
      <c r="H36" s="77">
        <f t="shared" si="29"/>
        <v>1953</v>
      </c>
      <c r="I36" s="77"/>
      <c r="J36" s="190"/>
      <c r="K36" s="195"/>
      <c r="L36" s="190"/>
      <c r="M36" s="190"/>
      <c r="N36" s="190"/>
      <c r="O36" s="190"/>
      <c r="P36" s="190"/>
      <c r="Q36" s="190"/>
      <c r="R36" s="190"/>
      <c r="S36" s="190"/>
      <c r="T36" s="190"/>
      <c r="U36" s="334"/>
    </row>
    <row r="37" spans="1:21" ht="25.5">
      <c r="A37" s="36" t="s">
        <v>222</v>
      </c>
      <c r="B37" s="48" t="s">
        <v>49</v>
      </c>
      <c r="C37" s="23"/>
      <c r="D37" s="23"/>
      <c r="E37" s="104"/>
      <c r="F37" s="84">
        <v>898</v>
      </c>
      <c r="G37" s="84">
        <v>898</v>
      </c>
      <c r="H37" s="84">
        <v>898</v>
      </c>
      <c r="I37" s="84"/>
      <c r="J37" s="161">
        <v>32082.2</v>
      </c>
      <c r="K37" s="200">
        <v>1</v>
      </c>
      <c r="L37" s="192">
        <v>1</v>
      </c>
      <c r="M37" s="193">
        <f t="shared" ref="M37:M47" si="30">ROUND(J37*K37*L37,2)</f>
        <v>32082.2</v>
      </c>
      <c r="N37" s="121">
        <f t="shared" ref="N37:N47" si="31">ROUND(R37/M37,4)</f>
        <v>0.79949999999999999</v>
      </c>
      <c r="O37" s="121">
        <f t="shared" ref="O37:O102" si="32">ROUND(S37/M37,4)</f>
        <v>0.83399999999999996</v>
      </c>
      <c r="P37" s="121">
        <f t="shared" ref="P37:P47" si="33">ROUND(T37/M37,4)</f>
        <v>0.94210000000000005</v>
      </c>
      <c r="Q37" s="121">
        <f t="shared" ref="Q37:Q47" si="34">ROUND(U37/M37,4)</f>
        <v>0.98609999999999998</v>
      </c>
      <c r="R37" s="55">
        <v>25649.84</v>
      </c>
      <c r="S37" s="38">
        <v>26757.69</v>
      </c>
      <c r="T37" s="38">
        <v>30223.98</v>
      </c>
      <c r="U37" s="42">
        <v>31635</v>
      </c>
    </row>
    <row r="38" spans="1:21" ht="25.5">
      <c r="A38" s="36" t="s">
        <v>222</v>
      </c>
      <c r="B38" s="48" t="s">
        <v>49</v>
      </c>
      <c r="C38" s="23"/>
      <c r="D38" s="23"/>
      <c r="E38" s="104"/>
      <c r="F38" s="84">
        <v>179</v>
      </c>
      <c r="G38" s="84">
        <v>179</v>
      </c>
      <c r="H38" s="84">
        <v>179</v>
      </c>
      <c r="I38" s="84"/>
      <c r="J38" s="161">
        <v>32082.2</v>
      </c>
      <c r="K38" s="200">
        <v>1.3132687000000001</v>
      </c>
      <c r="L38" s="192">
        <v>1</v>
      </c>
      <c r="M38" s="193">
        <f t="shared" si="30"/>
        <v>42132.55</v>
      </c>
      <c r="N38" s="121">
        <f t="shared" si="31"/>
        <v>0.78710000000000002</v>
      </c>
      <c r="O38" s="121">
        <f t="shared" si="32"/>
        <v>0.84240000000000004</v>
      </c>
      <c r="P38" s="121">
        <f t="shared" si="33"/>
        <v>0.93910000000000005</v>
      </c>
      <c r="Q38" s="121">
        <f t="shared" si="34"/>
        <v>1</v>
      </c>
      <c r="R38" s="55">
        <v>33162.18</v>
      </c>
      <c r="S38" s="38">
        <v>35494.550000000003</v>
      </c>
      <c r="T38" s="38">
        <v>39566.639999999999</v>
      </c>
      <c r="U38" s="42">
        <v>42132.55</v>
      </c>
    </row>
    <row r="39" spans="1:21" ht="38.25" customHeight="1">
      <c r="A39" s="36" t="s">
        <v>222</v>
      </c>
      <c r="B39" s="48" t="s">
        <v>50</v>
      </c>
      <c r="C39" s="23"/>
      <c r="D39" s="23"/>
      <c r="E39" s="104"/>
      <c r="F39" s="84">
        <v>10</v>
      </c>
      <c r="G39" s="84">
        <v>1</v>
      </c>
      <c r="H39" s="84">
        <v>1</v>
      </c>
      <c r="I39" s="84"/>
      <c r="J39" s="161">
        <v>32082.2</v>
      </c>
      <c r="K39" s="200">
        <v>1</v>
      </c>
      <c r="L39" s="192">
        <v>1</v>
      </c>
      <c r="M39" s="193">
        <f t="shared" si="30"/>
        <v>32082.2</v>
      </c>
      <c r="N39" s="121">
        <f t="shared" si="31"/>
        <v>0.62229999999999996</v>
      </c>
      <c r="O39" s="121">
        <f t="shared" si="32"/>
        <v>0.62229999999999996</v>
      </c>
      <c r="P39" s="121">
        <f t="shared" si="33"/>
        <v>0.62229999999999996</v>
      </c>
      <c r="Q39" s="121">
        <f t="shared" si="34"/>
        <v>0.62229999999999996</v>
      </c>
      <c r="R39" s="55">
        <v>19965.86</v>
      </c>
      <c r="S39" s="38">
        <v>19965.86</v>
      </c>
      <c r="T39" s="38">
        <v>19965.86</v>
      </c>
      <c r="U39" s="42">
        <v>19965.86</v>
      </c>
    </row>
    <row r="40" spans="1:21" ht="25.5">
      <c r="A40" s="36" t="s">
        <v>222</v>
      </c>
      <c r="B40" s="16" t="s">
        <v>46</v>
      </c>
      <c r="C40" s="23"/>
      <c r="D40" s="23"/>
      <c r="E40" s="104"/>
      <c r="F40" s="84">
        <v>93</v>
      </c>
      <c r="G40" s="84">
        <v>93</v>
      </c>
      <c r="H40" s="84">
        <v>93</v>
      </c>
      <c r="I40" s="84"/>
      <c r="J40" s="161">
        <v>32082.2</v>
      </c>
      <c r="K40" s="200">
        <v>1</v>
      </c>
      <c r="L40" s="192">
        <v>1</v>
      </c>
      <c r="M40" s="193">
        <f t="shared" si="30"/>
        <v>32082.2</v>
      </c>
      <c r="N40" s="121">
        <f t="shared" si="31"/>
        <v>8.1900000000000001E-2</v>
      </c>
      <c r="O40" s="121">
        <f t="shared" si="32"/>
        <v>8.1900000000000001E-2</v>
      </c>
      <c r="P40" s="121">
        <f t="shared" si="33"/>
        <v>8.1900000000000001E-2</v>
      </c>
      <c r="Q40" s="121">
        <f t="shared" si="34"/>
        <v>0.111</v>
      </c>
      <c r="R40" s="55">
        <v>2626.67</v>
      </c>
      <c r="S40" s="38">
        <v>2626.67</v>
      </c>
      <c r="T40" s="38">
        <v>2626.67</v>
      </c>
      <c r="U40" s="42">
        <v>3560.1</v>
      </c>
    </row>
    <row r="41" spans="1:21" ht="27.75" customHeight="1">
      <c r="A41" s="36" t="s">
        <v>222</v>
      </c>
      <c r="B41" s="48" t="s">
        <v>51</v>
      </c>
      <c r="C41" s="23"/>
      <c r="D41" s="23"/>
      <c r="E41" s="104"/>
      <c r="F41" s="84">
        <v>281</v>
      </c>
      <c r="G41" s="84">
        <v>281</v>
      </c>
      <c r="H41" s="84">
        <v>281</v>
      </c>
      <c r="I41" s="84"/>
      <c r="J41" s="161">
        <v>32082.2</v>
      </c>
      <c r="K41" s="200">
        <v>1</v>
      </c>
      <c r="L41" s="192">
        <v>1</v>
      </c>
      <c r="M41" s="193">
        <f t="shared" si="30"/>
        <v>32082.2</v>
      </c>
      <c r="N41" s="121">
        <f t="shared" si="31"/>
        <v>0.33979999999999999</v>
      </c>
      <c r="O41" s="121">
        <f t="shared" si="32"/>
        <v>0.33979999999999999</v>
      </c>
      <c r="P41" s="121">
        <f t="shared" si="33"/>
        <v>0.33979999999999999</v>
      </c>
      <c r="Q41" s="121">
        <f t="shared" si="34"/>
        <v>0.33979999999999999</v>
      </c>
      <c r="R41" s="55">
        <v>10901.63</v>
      </c>
      <c r="S41" s="38">
        <v>10901.63</v>
      </c>
      <c r="T41" s="38">
        <v>10901.63</v>
      </c>
      <c r="U41" s="42">
        <v>10901.63</v>
      </c>
    </row>
    <row r="42" spans="1:21" ht="33" customHeight="1">
      <c r="A42" s="36" t="s">
        <v>222</v>
      </c>
      <c r="B42" s="48" t="s">
        <v>52</v>
      </c>
      <c r="C42" s="23"/>
      <c r="D42" s="23"/>
      <c r="E42" s="104"/>
      <c r="F42" s="84">
        <v>374</v>
      </c>
      <c r="G42" s="84">
        <v>374</v>
      </c>
      <c r="H42" s="84">
        <v>374</v>
      </c>
      <c r="I42" s="84"/>
      <c r="J42" s="161">
        <v>32082.2</v>
      </c>
      <c r="K42" s="200">
        <v>1</v>
      </c>
      <c r="L42" s="192">
        <v>1</v>
      </c>
      <c r="M42" s="193">
        <f t="shared" si="30"/>
        <v>32082.2</v>
      </c>
      <c r="N42" s="121">
        <f t="shared" si="31"/>
        <v>0.17849999999999999</v>
      </c>
      <c r="O42" s="121">
        <f t="shared" si="32"/>
        <v>0.17849999999999999</v>
      </c>
      <c r="P42" s="121">
        <f t="shared" si="33"/>
        <v>0.19539999999999999</v>
      </c>
      <c r="Q42" s="121">
        <f t="shared" si="34"/>
        <v>0.222</v>
      </c>
      <c r="R42" s="55">
        <v>5728.21</v>
      </c>
      <c r="S42" s="38">
        <v>5728.21</v>
      </c>
      <c r="T42" s="38">
        <v>6267.31</v>
      </c>
      <c r="U42" s="42">
        <v>7122.02</v>
      </c>
    </row>
    <row r="43" spans="1:21" ht="32.25" customHeight="1">
      <c r="A43" s="36" t="s">
        <v>222</v>
      </c>
      <c r="B43" s="146" t="s">
        <v>54</v>
      </c>
      <c r="C43" s="23"/>
      <c r="D43" s="23"/>
      <c r="E43" s="145"/>
      <c r="F43" s="84">
        <v>5</v>
      </c>
      <c r="G43" s="84">
        <v>5</v>
      </c>
      <c r="H43" s="84">
        <v>5</v>
      </c>
      <c r="I43" s="84">
        <v>0</v>
      </c>
      <c r="J43" s="161">
        <v>32082.2</v>
      </c>
      <c r="K43" s="200">
        <v>1</v>
      </c>
      <c r="L43" s="192">
        <v>1</v>
      </c>
      <c r="M43" s="193">
        <f t="shared" si="30"/>
        <v>32082.2</v>
      </c>
      <c r="N43" s="121">
        <f t="shared" si="31"/>
        <v>5.7200000000000001E-2</v>
      </c>
      <c r="O43" s="121">
        <f t="shared" si="32"/>
        <v>5.7200000000000001E-2</v>
      </c>
      <c r="P43" s="121">
        <f t="shared" si="33"/>
        <v>5.7200000000000001E-2</v>
      </c>
      <c r="Q43" s="121">
        <f t="shared" si="34"/>
        <v>0</v>
      </c>
      <c r="R43" s="55">
        <v>1834.7</v>
      </c>
      <c r="S43" s="38">
        <v>1834.7</v>
      </c>
      <c r="T43" s="38">
        <v>1834.7</v>
      </c>
      <c r="U43" s="42">
        <v>0</v>
      </c>
    </row>
    <row r="44" spans="1:21" ht="25.5">
      <c r="A44" s="36" t="s">
        <v>222</v>
      </c>
      <c r="B44" s="16" t="s">
        <v>83</v>
      </c>
      <c r="C44" s="23"/>
      <c r="D44" s="23"/>
      <c r="E44" s="104"/>
      <c r="F44" s="84">
        <v>32</v>
      </c>
      <c r="G44" s="84">
        <v>32</v>
      </c>
      <c r="H44" s="84">
        <v>32</v>
      </c>
      <c r="I44" s="84">
        <v>38</v>
      </c>
      <c r="J44" s="161">
        <v>32082.2</v>
      </c>
      <c r="K44" s="200">
        <v>1</v>
      </c>
      <c r="L44" s="192">
        <v>1</v>
      </c>
      <c r="M44" s="193">
        <f t="shared" si="30"/>
        <v>32082.2</v>
      </c>
      <c r="N44" s="121">
        <f t="shared" si="31"/>
        <v>0.1552</v>
      </c>
      <c r="O44" s="121">
        <f t="shared" si="32"/>
        <v>0.1552</v>
      </c>
      <c r="P44" s="121">
        <f t="shared" si="33"/>
        <v>0.1552</v>
      </c>
      <c r="Q44" s="121">
        <f t="shared" si="34"/>
        <v>0.15759999999999999</v>
      </c>
      <c r="R44" s="55">
        <v>4978.04</v>
      </c>
      <c r="S44" s="38">
        <v>4978.04</v>
      </c>
      <c r="T44" s="38">
        <v>4978.04</v>
      </c>
      <c r="U44" s="42">
        <v>5056.38</v>
      </c>
    </row>
    <row r="45" spans="1:21" ht="29.25" customHeight="1">
      <c r="A45" s="36" t="s">
        <v>222</v>
      </c>
      <c r="B45" s="48" t="s">
        <v>53</v>
      </c>
      <c r="C45" s="23"/>
      <c r="D45" s="23"/>
      <c r="E45" s="104"/>
      <c r="F45" s="84">
        <v>33</v>
      </c>
      <c r="G45" s="84">
        <v>33</v>
      </c>
      <c r="H45" s="84">
        <v>33</v>
      </c>
      <c r="I45" s="84"/>
      <c r="J45" s="161">
        <v>32082.2</v>
      </c>
      <c r="K45" s="200">
        <v>1</v>
      </c>
      <c r="L45" s="192">
        <v>1</v>
      </c>
      <c r="M45" s="193">
        <f t="shared" si="30"/>
        <v>32082.2</v>
      </c>
      <c r="N45" s="121">
        <f t="shared" si="31"/>
        <v>3.1800000000000002E-2</v>
      </c>
      <c r="O45" s="121">
        <f t="shared" si="32"/>
        <v>3.1800000000000002E-2</v>
      </c>
      <c r="P45" s="121">
        <f t="shared" si="33"/>
        <v>3.1800000000000002E-2</v>
      </c>
      <c r="Q45" s="121">
        <f t="shared" si="34"/>
        <v>3.1800000000000002E-2</v>
      </c>
      <c r="R45" s="55">
        <v>1020.15</v>
      </c>
      <c r="S45" s="38">
        <v>1020.15</v>
      </c>
      <c r="T45" s="38">
        <v>1020.15</v>
      </c>
      <c r="U45" s="42">
        <v>1020.15</v>
      </c>
    </row>
    <row r="46" spans="1:21" ht="29.25" customHeight="1">
      <c r="A46" s="36" t="s">
        <v>222</v>
      </c>
      <c r="B46" s="48" t="s">
        <v>55</v>
      </c>
      <c r="C46" s="23"/>
      <c r="D46" s="23"/>
      <c r="E46" s="104"/>
      <c r="F46" s="84">
        <v>37</v>
      </c>
      <c r="G46" s="84">
        <v>37</v>
      </c>
      <c r="H46" s="84">
        <v>37</v>
      </c>
      <c r="I46" s="84"/>
      <c r="J46" s="161">
        <v>32082.2</v>
      </c>
      <c r="K46" s="200">
        <v>1</v>
      </c>
      <c r="L46" s="192">
        <v>1</v>
      </c>
      <c r="M46" s="193">
        <f t="shared" si="30"/>
        <v>32082.2</v>
      </c>
      <c r="N46" s="121">
        <f t="shared" si="31"/>
        <v>4.65E-2</v>
      </c>
      <c r="O46" s="121">
        <f t="shared" si="32"/>
        <v>4.65E-2</v>
      </c>
      <c r="P46" s="121">
        <f t="shared" si="33"/>
        <v>4.65E-2</v>
      </c>
      <c r="Q46" s="121">
        <f t="shared" si="34"/>
        <v>4.65E-2</v>
      </c>
      <c r="R46" s="55">
        <v>1491.08</v>
      </c>
      <c r="S46" s="38">
        <v>1491.08</v>
      </c>
      <c r="T46" s="38">
        <v>1491.08</v>
      </c>
      <c r="U46" s="42">
        <v>1491.08</v>
      </c>
    </row>
    <row r="47" spans="1:21" ht="25.5">
      <c r="A47" s="36" t="s">
        <v>222</v>
      </c>
      <c r="B47" s="48" t="s">
        <v>47</v>
      </c>
      <c r="C47" s="23"/>
      <c r="D47" s="23"/>
      <c r="E47" s="104"/>
      <c r="F47" s="84">
        <v>25</v>
      </c>
      <c r="G47" s="84">
        <v>25</v>
      </c>
      <c r="H47" s="84">
        <v>25</v>
      </c>
      <c r="I47" s="84">
        <v>0</v>
      </c>
      <c r="J47" s="161">
        <v>32082.2</v>
      </c>
      <c r="K47" s="200">
        <v>1</v>
      </c>
      <c r="L47" s="192">
        <v>1</v>
      </c>
      <c r="M47" s="193">
        <f t="shared" si="30"/>
        <v>32082.2</v>
      </c>
      <c r="N47" s="121">
        <f t="shared" si="31"/>
        <v>0.2089</v>
      </c>
      <c r="O47" s="121">
        <f t="shared" si="32"/>
        <v>0.2089</v>
      </c>
      <c r="P47" s="121">
        <f t="shared" si="33"/>
        <v>0.2089</v>
      </c>
      <c r="Q47" s="121">
        <f t="shared" si="34"/>
        <v>0</v>
      </c>
      <c r="R47" s="55">
        <v>6701.08</v>
      </c>
      <c r="S47" s="38">
        <v>6701.08</v>
      </c>
      <c r="T47" s="38">
        <v>6701.08</v>
      </c>
      <c r="U47" s="42">
        <v>0</v>
      </c>
    </row>
    <row r="48" spans="1:21" ht="38.25" customHeight="1">
      <c r="A48" s="132"/>
      <c r="B48" s="15" t="s">
        <v>10</v>
      </c>
      <c r="C48" s="72"/>
      <c r="D48" s="72" t="s">
        <v>9</v>
      </c>
      <c r="E48" s="73" t="s">
        <v>162</v>
      </c>
      <c r="F48" s="77">
        <f>SUM(F49:F51)</f>
        <v>12284</v>
      </c>
      <c r="G48" s="77">
        <f t="shared" ref="G48:H48" si="35">SUM(G49:G51)</f>
        <v>12284</v>
      </c>
      <c r="H48" s="77">
        <f t="shared" si="35"/>
        <v>12284</v>
      </c>
      <c r="I48" s="77"/>
      <c r="J48" s="190"/>
      <c r="K48" s="195"/>
      <c r="L48" s="190"/>
      <c r="M48" s="190"/>
      <c r="N48" s="190"/>
      <c r="O48" s="190"/>
      <c r="P48" s="190"/>
      <c r="Q48" s="190"/>
      <c r="R48" s="190"/>
      <c r="S48" s="190"/>
      <c r="T48" s="190"/>
      <c r="U48" s="334"/>
    </row>
    <row r="49" spans="1:21">
      <c r="A49" s="314" t="s">
        <v>220</v>
      </c>
      <c r="B49" s="48" t="s">
        <v>49</v>
      </c>
      <c r="C49" s="25"/>
      <c r="D49" s="25"/>
      <c r="E49" s="12"/>
      <c r="F49" s="84">
        <v>664</v>
      </c>
      <c r="G49" s="84">
        <v>664</v>
      </c>
      <c r="H49" s="84">
        <v>664</v>
      </c>
      <c r="I49" s="84">
        <v>832</v>
      </c>
      <c r="J49" s="161">
        <v>2022.9</v>
      </c>
      <c r="K49" s="200">
        <v>1</v>
      </c>
      <c r="L49" s="193">
        <v>1</v>
      </c>
      <c r="M49" s="193">
        <f>ROUND(J49*K49*L49,2)</f>
        <v>2022.9</v>
      </c>
      <c r="N49" s="121">
        <f t="shared" ref="N49:N51" si="36">ROUND(R49/M49,4)</f>
        <v>0.4869</v>
      </c>
      <c r="O49" s="121">
        <f t="shared" si="32"/>
        <v>0.4869</v>
      </c>
      <c r="P49" s="121">
        <f t="shared" ref="P49:P51" si="37">ROUND(T49/M49,4)</f>
        <v>0.4869</v>
      </c>
      <c r="Q49" s="121">
        <f t="shared" ref="Q49:Q51" si="38">ROUND(U49/M49,4)</f>
        <v>0.87039999999999995</v>
      </c>
      <c r="R49" s="55">
        <v>985.01</v>
      </c>
      <c r="S49" s="38">
        <v>985.01</v>
      </c>
      <c r="T49" s="38">
        <v>985.01</v>
      </c>
      <c r="U49" s="42">
        <v>1760.8</v>
      </c>
    </row>
    <row r="50" spans="1:21" ht="25.5">
      <c r="A50" s="314"/>
      <c r="B50" s="48" t="s">
        <v>59</v>
      </c>
      <c r="C50" s="25"/>
      <c r="D50" s="25"/>
      <c r="E50" s="12"/>
      <c r="F50" s="84">
        <v>1660</v>
      </c>
      <c r="G50" s="84">
        <v>1660</v>
      </c>
      <c r="H50" s="84">
        <v>1660</v>
      </c>
      <c r="I50" s="84">
        <v>1444</v>
      </c>
      <c r="J50" s="161">
        <v>2022.9</v>
      </c>
      <c r="K50" s="200">
        <v>1</v>
      </c>
      <c r="L50" s="193">
        <v>1</v>
      </c>
      <c r="M50" s="193">
        <f>ROUND(J50*K50*L50,2)</f>
        <v>2022.9</v>
      </c>
      <c r="N50" s="121">
        <f t="shared" si="36"/>
        <v>0.57230000000000003</v>
      </c>
      <c r="O50" s="121">
        <f t="shared" si="32"/>
        <v>0.57230000000000003</v>
      </c>
      <c r="P50" s="121">
        <f t="shared" si="37"/>
        <v>0.60260000000000002</v>
      </c>
      <c r="Q50" s="121">
        <f t="shared" si="38"/>
        <v>0.55730000000000002</v>
      </c>
      <c r="R50" s="55">
        <v>1157.6099999999999</v>
      </c>
      <c r="S50" s="38">
        <v>1157.6099999999999</v>
      </c>
      <c r="T50" s="38">
        <v>1219.07</v>
      </c>
      <c r="U50" s="42">
        <v>1127.3</v>
      </c>
    </row>
    <row r="51" spans="1:21" ht="38.25" customHeight="1">
      <c r="A51" s="314"/>
      <c r="B51" s="48" t="s">
        <v>81</v>
      </c>
      <c r="C51" s="25"/>
      <c r="D51" s="25"/>
      <c r="E51" s="12"/>
      <c r="F51" s="84">
        <v>9960</v>
      </c>
      <c r="G51" s="84">
        <v>9960</v>
      </c>
      <c r="H51" s="84">
        <v>9960</v>
      </c>
      <c r="I51" s="84"/>
      <c r="J51" s="161">
        <v>2022.9</v>
      </c>
      <c r="K51" s="200">
        <v>1</v>
      </c>
      <c r="L51" s="193">
        <v>1</v>
      </c>
      <c r="M51" s="193">
        <f>ROUND(J51*K51*L51,2)</f>
        <v>2022.9</v>
      </c>
      <c r="N51" s="121">
        <f t="shared" si="36"/>
        <v>0.61750000000000005</v>
      </c>
      <c r="O51" s="121">
        <f t="shared" si="32"/>
        <v>0.66520000000000001</v>
      </c>
      <c r="P51" s="121">
        <f t="shared" si="37"/>
        <v>0.71440000000000003</v>
      </c>
      <c r="Q51" s="121">
        <f t="shared" si="38"/>
        <v>0.82930000000000004</v>
      </c>
      <c r="R51" s="55">
        <v>1249.1400000000001</v>
      </c>
      <c r="S51" s="38">
        <v>1345.63</v>
      </c>
      <c r="T51" s="38">
        <v>1445.19</v>
      </c>
      <c r="U51" s="42">
        <v>1677.55</v>
      </c>
    </row>
    <row r="52" spans="1:21" ht="36">
      <c r="A52" s="73"/>
      <c r="B52" s="15" t="s">
        <v>10</v>
      </c>
      <c r="C52" s="72"/>
      <c r="D52" s="72" t="s">
        <v>99</v>
      </c>
      <c r="E52" s="73" t="s">
        <v>178</v>
      </c>
      <c r="F52" s="77">
        <f>SUM(F53:F61)</f>
        <v>5365</v>
      </c>
      <c r="G52" s="77">
        <f t="shared" ref="G52:H52" si="39">SUM(G53:G61)</f>
        <v>5365</v>
      </c>
      <c r="H52" s="77">
        <f t="shared" si="39"/>
        <v>5365</v>
      </c>
      <c r="I52" s="77"/>
      <c r="J52" s="190"/>
      <c r="K52" s="195"/>
      <c r="L52" s="190"/>
      <c r="M52" s="190"/>
      <c r="N52" s="190"/>
      <c r="O52" s="190"/>
      <c r="P52" s="190"/>
      <c r="Q52" s="190"/>
      <c r="R52" s="190"/>
      <c r="S52" s="190"/>
      <c r="T52" s="190"/>
      <c r="U52" s="334"/>
    </row>
    <row r="53" spans="1:21">
      <c r="A53" s="217" t="s">
        <v>238</v>
      </c>
      <c r="B53" s="112" t="s">
        <v>49</v>
      </c>
      <c r="C53" s="23"/>
      <c r="D53" s="23"/>
      <c r="E53" s="104"/>
      <c r="F53" s="84">
        <v>284</v>
      </c>
      <c r="G53" s="84">
        <v>284</v>
      </c>
      <c r="H53" s="84">
        <v>284</v>
      </c>
      <c r="I53" s="84"/>
      <c r="J53" s="161">
        <v>905</v>
      </c>
      <c r="K53" s="200">
        <v>2.1889280000000002</v>
      </c>
      <c r="L53" s="193">
        <v>1</v>
      </c>
      <c r="M53" s="193">
        <f t="shared" ref="M53:M61" si="40">ROUND(J53*K53*L53,2)</f>
        <v>1980.98</v>
      </c>
      <c r="N53" s="121">
        <f>ROUND(R53/M53,4)</f>
        <v>0.18479999999999999</v>
      </c>
      <c r="O53" s="121">
        <f t="shared" si="32"/>
        <v>0.70020000000000004</v>
      </c>
      <c r="P53" s="121">
        <f t="shared" ref="P53:P61" si="41">ROUND(T53/M53,4)</f>
        <v>1</v>
      </c>
      <c r="Q53" s="121">
        <f t="shared" ref="Q53:Q61" si="42">ROUND(U53/M53,4)</f>
        <v>1</v>
      </c>
      <c r="R53" s="55">
        <v>366.08</v>
      </c>
      <c r="S53" s="38">
        <v>1387.14</v>
      </c>
      <c r="T53" s="38">
        <v>1980.98</v>
      </c>
      <c r="U53" s="42">
        <v>1980.98</v>
      </c>
    </row>
    <row r="54" spans="1:21" ht="29.25" customHeight="1">
      <c r="A54" s="283"/>
      <c r="B54" s="16" t="s">
        <v>83</v>
      </c>
      <c r="C54" s="23"/>
      <c r="D54" s="23"/>
      <c r="E54" s="104"/>
      <c r="F54" s="84">
        <v>839</v>
      </c>
      <c r="G54" s="84">
        <v>839</v>
      </c>
      <c r="H54" s="84">
        <v>839</v>
      </c>
      <c r="I54" s="84"/>
      <c r="J54" s="161">
        <v>905</v>
      </c>
      <c r="K54" s="200">
        <v>1</v>
      </c>
      <c r="L54" s="193">
        <v>1</v>
      </c>
      <c r="M54" s="193">
        <f t="shared" si="40"/>
        <v>905</v>
      </c>
      <c r="N54" s="121">
        <f t="shared" ref="N54:N61" si="43">ROUND(R54/M54,4)</f>
        <v>0.47310000000000002</v>
      </c>
      <c r="O54" s="121">
        <f t="shared" si="32"/>
        <v>0.54359999999999997</v>
      </c>
      <c r="P54" s="121">
        <f t="shared" si="41"/>
        <v>0.54359999999999997</v>
      </c>
      <c r="Q54" s="121">
        <f t="shared" si="42"/>
        <v>0.54359999999999997</v>
      </c>
      <c r="R54" s="55">
        <v>428.12</v>
      </c>
      <c r="S54" s="38">
        <v>491.93</v>
      </c>
      <c r="T54" s="38">
        <v>491.93</v>
      </c>
      <c r="U54" s="42">
        <v>491.93</v>
      </c>
    </row>
    <row r="55" spans="1:21" ht="25.5">
      <c r="A55" s="283"/>
      <c r="B55" s="16" t="s">
        <v>46</v>
      </c>
      <c r="C55" s="23"/>
      <c r="D55" s="23"/>
      <c r="E55" s="104"/>
      <c r="F55" s="84">
        <v>567</v>
      </c>
      <c r="G55" s="84">
        <v>567</v>
      </c>
      <c r="H55" s="84">
        <v>567</v>
      </c>
      <c r="I55" s="84"/>
      <c r="J55" s="161">
        <v>905</v>
      </c>
      <c r="K55" s="200">
        <v>1</v>
      </c>
      <c r="L55" s="193">
        <v>1</v>
      </c>
      <c r="M55" s="193">
        <f t="shared" si="40"/>
        <v>905</v>
      </c>
      <c r="N55" s="121">
        <f t="shared" si="43"/>
        <v>0.2276</v>
      </c>
      <c r="O55" s="121">
        <f t="shared" si="32"/>
        <v>0.2276</v>
      </c>
      <c r="P55" s="121">
        <f t="shared" si="41"/>
        <v>0.2276</v>
      </c>
      <c r="Q55" s="121">
        <f t="shared" si="42"/>
        <v>0.2276</v>
      </c>
      <c r="R55" s="55">
        <v>205.97</v>
      </c>
      <c r="S55" s="38">
        <v>205.97</v>
      </c>
      <c r="T55" s="38">
        <v>205.97</v>
      </c>
      <c r="U55" s="42">
        <v>205.97</v>
      </c>
    </row>
    <row r="56" spans="1:21" ht="25.5">
      <c r="A56" s="283"/>
      <c r="B56" s="5" t="s">
        <v>47</v>
      </c>
      <c r="C56" s="23"/>
      <c r="D56" s="23"/>
      <c r="E56" s="104"/>
      <c r="F56" s="84">
        <v>567</v>
      </c>
      <c r="G56" s="84">
        <v>567</v>
      </c>
      <c r="H56" s="84">
        <v>567</v>
      </c>
      <c r="I56" s="84"/>
      <c r="J56" s="161">
        <v>905</v>
      </c>
      <c r="K56" s="200">
        <v>1</v>
      </c>
      <c r="L56" s="193">
        <v>1</v>
      </c>
      <c r="M56" s="193">
        <f t="shared" si="40"/>
        <v>905</v>
      </c>
      <c r="N56" s="121">
        <f t="shared" si="43"/>
        <v>0.2021</v>
      </c>
      <c r="O56" s="121">
        <f t="shared" si="32"/>
        <v>0.2021</v>
      </c>
      <c r="P56" s="121">
        <f t="shared" si="41"/>
        <v>0.2021</v>
      </c>
      <c r="Q56" s="121">
        <f t="shared" si="42"/>
        <v>0.2021</v>
      </c>
      <c r="R56" s="55">
        <v>182.92</v>
      </c>
      <c r="S56" s="38">
        <v>182.92</v>
      </c>
      <c r="T56" s="38">
        <v>182.92</v>
      </c>
      <c r="U56" s="42">
        <v>182.92</v>
      </c>
    </row>
    <row r="57" spans="1:21" ht="24.75" customHeight="1">
      <c r="A57" s="283"/>
      <c r="B57" s="48" t="s">
        <v>81</v>
      </c>
      <c r="C57" s="23"/>
      <c r="D57" s="23"/>
      <c r="E57" s="104"/>
      <c r="F57" s="84">
        <v>1406</v>
      </c>
      <c r="G57" s="84">
        <v>1406</v>
      </c>
      <c r="H57" s="84">
        <v>1406</v>
      </c>
      <c r="I57" s="84"/>
      <c r="J57" s="161">
        <v>905</v>
      </c>
      <c r="K57" s="200">
        <v>1</v>
      </c>
      <c r="L57" s="193">
        <v>1</v>
      </c>
      <c r="M57" s="193">
        <f t="shared" si="40"/>
        <v>905</v>
      </c>
      <c r="N57" s="121">
        <f t="shared" si="43"/>
        <v>0.50690000000000002</v>
      </c>
      <c r="O57" s="121">
        <f t="shared" si="32"/>
        <v>0.63109999999999999</v>
      </c>
      <c r="P57" s="121">
        <f t="shared" si="41"/>
        <v>0.63109999999999999</v>
      </c>
      <c r="Q57" s="121">
        <f t="shared" si="42"/>
        <v>0.63109999999999999</v>
      </c>
      <c r="R57" s="55">
        <v>458.78</v>
      </c>
      <c r="S57" s="38">
        <v>571.14</v>
      </c>
      <c r="T57" s="38">
        <v>571.14</v>
      </c>
      <c r="U57" s="42">
        <v>571.14</v>
      </c>
    </row>
    <row r="58" spans="1:21" ht="24.75" customHeight="1">
      <c r="A58" s="283"/>
      <c r="B58" s="48" t="s">
        <v>144</v>
      </c>
      <c r="C58" s="23"/>
      <c r="D58" s="23"/>
      <c r="E58" s="104"/>
      <c r="F58" s="84">
        <v>284</v>
      </c>
      <c r="G58" s="84">
        <v>284</v>
      </c>
      <c r="H58" s="84">
        <v>284</v>
      </c>
      <c r="I58" s="84"/>
      <c r="J58" s="161">
        <v>905</v>
      </c>
      <c r="K58" s="200">
        <v>1</v>
      </c>
      <c r="L58" s="193">
        <v>1</v>
      </c>
      <c r="M58" s="193">
        <f t="shared" si="40"/>
        <v>905</v>
      </c>
      <c r="N58" s="121">
        <f t="shared" si="43"/>
        <v>0.46750000000000003</v>
      </c>
      <c r="O58" s="121">
        <f t="shared" si="32"/>
        <v>0.46750000000000003</v>
      </c>
      <c r="P58" s="121">
        <f t="shared" si="41"/>
        <v>0.46750000000000003</v>
      </c>
      <c r="Q58" s="121">
        <f t="shared" si="42"/>
        <v>0.46750000000000003</v>
      </c>
      <c r="R58" s="55">
        <v>423.05</v>
      </c>
      <c r="S58" s="38">
        <v>423.05</v>
      </c>
      <c r="T58" s="38">
        <v>423.05</v>
      </c>
      <c r="U58" s="42">
        <v>423.05</v>
      </c>
    </row>
    <row r="59" spans="1:21" ht="24.75" customHeight="1">
      <c r="A59" s="283"/>
      <c r="B59" s="48" t="s">
        <v>145</v>
      </c>
      <c r="C59" s="23"/>
      <c r="D59" s="23"/>
      <c r="E59" s="104"/>
      <c r="F59" s="84">
        <v>567</v>
      </c>
      <c r="G59" s="84">
        <v>567</v>
      </c>
      <c r="H59" s="84">
        <v>567</v>
      </c>
      <c r="I59" s="84"/>
      <c r="J59" s="161">
        <v>905</v>
      </c>
      <c r="K59" s="200">
        <v>1</v>
      </c>
      <c r="L59" s="193">
        <v>1</v>
      </c>
      <c r="M59" s="193">
        <f t="shared" si="40"/>
        <v>905</v>
      </c>
      <c r="N59" s="121">
        <f t="shared" si="43"/>
        <v>0.60629999999999995</v>
      </c>
      <c r="O59" s="121">
        <f t="shared" si="32"/>
        <v>0.65349999999999997</v>
      </c>
      <c r="P59" s="121">
        <f t="shared" si="41"/>
        <v>0.6532</v>
      </c>
      <c r="Q59" s="121">
        <f t="shared" si="42"/>
        <v>0.6532</v>
      </c>
      <c r="R59" s="55">
        <v>548.74</v>
      </c>
      <c r="S59" s="38">
        <v>591.44000000000005</v>
      </c>
      <c r="T59" s="38">
        <v>591.14</v>
      </c>
      <c r="U59" s="42">
        <v>591.14</v>
      </c>
    </row>
    <row r="60" spans="1:21" ht="24.75" customHeight="1">
      <c r="A60" s="283"/>
      <c r="B60" s="48" t="s">
        <v>100</v>
      </c>
      <c r="C60" s="23"/>
      <c r="D60" s="23"/>
      <c r="E60" s="104"/>
      <c r="F60" s="84">
        <v>567</v>
      </c>
      <c r="G60" s="84">
        <v>567</v>
      </c>
      <c r="H60" s="84">
        <v>567</v>
      </c>
      <c r="I60" s="84"/>
      <c r="J60" s="161">
        <v>905</v>
      </c>
      <c r="K60" s="200">
        <v>1</v>
      </c>
      <c r="L60" s="193">
        <v>1</v>
      </c>
      <c r="M60" s="193">
        <f t="shared" si="40"/>
        <v>905</v>
      </c>
      <c r="N60" s="121">
        <f t="shared" si="43"/>
        <v>0.3332</v>
      </c>
      <c r="O60" s="121">
        <f t="shared" si="32"/>
        <v>0.3332</v>
      </c>
      <c r="P60" s="121">
        <f t="shared" si="41"/>
        <v>0.3594</v>
      </c>
      <c r="Q60" s="121">
        <f t="shared" si="42"/>
        <v>0.3594</v>
      </c>
      <c r="R60" s="55">
        <v>301.52999999999997</v>
      </c>
      <c r="S60" s="38">
        <v>301.52999999999997</v>
      </c>
      <c r="T60" s="38">
        <v>325.23</v>
      </c>
      <c r="U60" s="42">
        <v>325.23</v>
      </c>
    </row>
    <row r="61" spans="1:21" ht="25.5">
      <c r="A61" s="218"/>
      <c r="B61" s="112" t="s">
        <v>59</v>
      </c>
      <c r="C61" s="23"/>
      <c r="D61" s="23"/>
      <c r="E61" s="111"/>
      <c r="F61" s="84">
        <v>284</v>
      </c>
      <c r="G61" s="84">
        <v>284</v>
      </c>
      <c r="H61" s="84">
        <v>284</v>
      </c>
      <c r="I61" s="84"/>
      <c r="J61" s="161">
        <v>905</v>
      </c>
      <c r="K61" s="200">
        <v>1</v>
      </c>
      <c r="L61" s="193">
        <v>1</v>
      </c>
      <c r="M61" s="193">
        <f t="shared" si="40"/>
        <v>905</v>
      </c>
      <c r="N61" s="121">
        <f t="shared" si="43"/>
        <v>0.51029999999999998</v>
      </c>
      <c r="O61" s="121">
        <f t="shared" si="32"/>
        <v>0.51029999999999998</v>
      </c>
      <c r="P61" s="121">
        <f t="shared" si="41"/>
        <v>0.51029999999999998</v>
      </c>
      <c r="Q61" s="121">
        <f t="shared" si="42"/>
        <v>0.51029999999999998</v>
      </c>
      <c r="R61" s="55">
        <v>461.8</v>
      </c>
      <c r="S61" s="38">
        <v>461.8</v>
      </c>
      <c r="T61" s="38">
        <v>461.8</v>
      </c>
      <c r="U61" s="42">
        <v>461.8</v>
      </c>
    </row>
    <row r="62" spans="1:21" ht="25.5">
      <c r="A62" s="133"/>
      <c r="B62" s="15" t="s">
        <v>11</v>
      </c>
      <c r="C62" s="72" t="s">
        <v>4</v>
      </c>
      <c r="D62" s="72" t="s">
        <v>12</v>
      </c>
      <c r="E62" s="73" t="s">
        <v>181</v>
      </c>
      <c r="F62" s="77">
        <f>F63</f>
        <v>375</v>
      </c>
      <c r="G62" s="77">
        <f t="shared" ref="G62:H62" si="44">G63</f>
        <v>375</v>
      </c>
      <c r="H62" s="77">
        <f t="shared" si="44"/>
        <v>375</v>
      </c>
      <c r="I62" s="77"/>
      <c r="J62" s="190"/>
      <c r="K62" s="195"/>
      <c r="L62" s="190"/>
      <c r="M62" s="190"/>
      <c r="N62" s="190"/>
      <c r="O62" s="190"/>
      <c r="P62" s="190"/>
      <c r="Q62" s="190"/>
      <c r="R62" s="190"/>
      <c r="S62" s="190"/>
      <c r="T62" s="190"/>
      <c r="U62" s="334"/>
    </row>
    <row r="63" spans="1:21" s="4" customFormat="1" ht="25.5" customHeight="1">
      <c r="A63" s="122" t="s">
        <v>223</v>
      </c>
      <c r="B63" s="48" t="s">
        <v>60</v>
      </c>
      <c r="C63" s="26"/>
      <c r="D63" s="26"/>
      <c r="E63" s="18"/>
      <c r="F63" s="85">
        <v>375</v>
      </c>
      <c r="G63" s="85">
        <v>375</v>
      </c>
      <c r="H63" s="85">
        <v>375</v>
      </c>
      <c r="I63" s="85"/>
      <c r="J63" s="163">
        <f>'Приложение 1 Базовый'!G31</f>
        <v>13045.5</v>
      </c>
      <c r="K63" s="201">
        <v>1.0824</v>
      </c>
      <c r="L63" s="44">
        <v>1</v>
      </c>
      <c r="M63" s="193">
        <f>ROUND(J63*K63*L63,2)</f>
        <v>14120.45</v>
      </c>
      <c r="N63" s="121">
        <f>ROUND(R63/M63,4)</f>
        <v>0.80059999999999998</v>
      </c>
      <c r="O63" s="121">
        <f t="shared" si="32"/>
        <v>0.80059999999999998</v>
      </c>
      <c r="P63" s="121">
        <f>ROUND(T63/M63,4)</f>
        <v>0.82609999999999995</v>
      </c>
      <c r="Q63" s="121">
        <f>ROUND(U63/M63,4)</f>
        <v>0.87729999999999997</v>
      </c>
      <c r="R63" s="55">
        <v>11305.15</v>
      </c>
      <c r="S63" s="175">
        <v>11305.5</v>
      </c>
      <c r="T63" s="175">
        <v>11665.47</v>
      </c>
      <c r="U63" s="42">
        <v>12388.3</v>
      </c>
    </row>
    <row r="64" spans="1:21" ht="51">
      <c r="A64" s="134"/>
      <c r="B64" s="15" t="s">
        <v>3</v>
      </c>
      <c r="C64" s="72" t="s">
        <v>4</v>
      </c>
      <c r="D64" s="72" t="s">
        <v>12</v>
      </c>
      <c r="E64" s="73" t="s">
        <v>181</v>
      </c>
      <c r="F64" s="77">
        <f>F65</f>
        <v>106</v>
      </c>
      <c r="G64" s="77">
        <f t="shared" ref="G64:H64" si="45">G65</f>
        <v>106</v>
      </c>
      <c r="H64" s="77">
        <f t="shared" si="45"/>
        <v>106</v>
      </c>
      <c r="I64" s="77"/>
      <c r="J64" s="190"/>
      <c r="K64" s="195"/>
      <c r="L64" s="190"/>
      <c r="M64" s="190"/>
      <c r="N64" s="190"/>
      <c r="O64" s="190"/>
      <c r="P64" s="190"/>
      <c r="Q64" s="190"/>
      <c r="R64" s="190"/>
      <c r="S64" s="190"/>
      <c r="T64" s="190"/>
      <c r="U64" s="334"/>
    </row>
    <row r="65" spans="1:21" ht="27.75" customHeight="1">
      <c r="A65" s="122" t="s">
        <v>224</v>
      </c>
      <c r="B65" s="48" t="s">
        <v>75</v>
      </c>
      <c r="C65" s="23"/>
      <c r="D65" s="23"/>
      <c r="E65" s="104"/>
      <c r="F65" s="84">
        <v>106</v>
      </c>
      <c r="G65" s="84">
        <v>106</v>
      </c>
      <c r="H65" s="84">
        <v>106</v>
      </c>
      <c r="I65" s="84"/>
      <c r="J65" s="163">
        <f>'Приложение 1 Базовый'!G32</f>
        <v>13045.5</v>
      </c>
      <c r="K65" s="201">
        <v>1.1439999999999999</v>
      </c>
      <c r="L65" s="44">
        <v>1</v>
      </c>
      <c r="M65" s="193">
        <f>ROUND(J65*K65*L65,2)</f>
        <v>14924.05</v>
      </c>
      <c r="N65" s="121">
        <f>ROUND(R65/M65,4)</f>
        <v>0.59430000000000005</v>
      </c>
      <c r="O65" s="121">
        <f t="shared" si="32"/>
        <v>0.59430000000000005</v>
      </c>
      <c r="P65" s="121">
        <f>ROUND(T65/M65,4)</f>
        <v>0.59430000000000005</v>
      </c>
      <c r="Q65" s="121">
        <f>ROUND(U65/M65,4)</f>
        <v>0.59430000000000005</v>
      </c>
      <c r="R65" s="55">
        <v>8869.2099999999991</v>
      </c>
      <c r="S65" s="38">
        <v>8869.2099999999991</v>
      </c>
      <c r="T65" s="38">
        <v>8869.2099999999991</v>
      </c>
      <c r="U65" s="42">
        <v>8869.2099999999991</v>
      </c>
    </row>
    <row r="66" spans="1:21" ht="63.75" customHeight="1">
      <c r="A66" s="134"/>
      <c r="B66" s="15" t="s">
        <v>3</v>
      </c>
      <c r="C66" s="72" t="s">
        <v>5</v>
      </c>
      <c r="D66" s="72" t="s">
        <v>12</v>
      </c>
      <c r="E66" s="73" t="s">
        <v>181</v>
      </c>
      <c r="F66" s="77">
        <f>F67</f>
        <v>114</v>
      </c>
      <c r="G66" s="77">
        <f t="shared" ref="G66:H66" si="46">G67</f>
        <v>114</v>
      </c>
      <c r="H66" s="77">
        <f t="shared" si="46"/>
        <v>114</v>
      </c>
      <c r="I66" s="77"/>
      <c r="J66" s="190"/>
      <c r="K66" s="195"/>
      <c r="L66" s="190"/>
      <c r="M66" s="190"/>
      <c r="N66" s="190"/>
      <c r="O66" s="190"/>
      <c r="P66" s="190"/>
      <c r="Q66" s="190"/>
      <c r="R66" s="40"/>
      <c r="S66" s="74"/>
      <c r="T66" s="74"/>
      <c r="U66" s="42"/>
    </row>
    <row r="67" spans="1:21" ht="25.5">
      <c r="A67" s="37" t="s">
        <v>226</v>
      </c>
      <c r="B67" s="48" t="s">
        <v>44</v>
      </c>
      <c r="C67" s="23"/>
      <c r="D67" s="23"/>
      <c r="E67" s="104"/>
      <c r="F67" s="84">
        <v>114</v>
      </c>
      <c r="G67" s="84">
        <v>114</v>
      </c>
      <c r="H67" s="84">
        <v>114</v>
      </c>
      <c r="I67" s="84"/>
      <c r="J67" s="163">
        <v>51081.84</v>
      </c>
      <c r="K67" s="201">
        <v>1.1568000000000001</v>
      </c>
      <c r="L67" s="44">
        <v>1</v>
      </c>
      <c r="M67" s="193">
        <f>ROUND(J67*K67*L67,2)</f>
        <v>59091.47</v>
      </c>
      <c r="N67" s="121">
        <f>ROUND(R67/M67,4)</f>
        <v>0.72209999999999996</v>
      </c>
      <c r="O67" s="121">
        <f t="shared" si="32"/>
        <v>0.72209999999999996</v>
      </c>
      <c r="P67" s="121">
        <f>ROUND(T67/M67,4)</f>
        <v>0.752</v>
      </c>
      <c r="Q67" s="121">
        <f>ROUND(U67/M67,4)</f>
        <v>0.752</v>
      </c>
      <c r="R67" s="55">
        <v>42667.89</v>
      </c>
      <c r="S67" s="38">
        <v>42667.89</v>
      </c>
      <c r="T67" s="38">
        <v>44435.9</v>
      </c>
      <c r="U67" s="42">
        <v>44435.9</v>
      </c>
    </row>
    <row r="68" spans="1:21" ht="51">
      <c r="A68" s="73"/>
      <c r="B68" s="15" t="s">
        <v>3</v>
      </c>
      <c r="C68" s="72" t="s">
        <v>7</v>
      </c>
      <c r="D68" s="72" t="s">
        <v>12</v>
      </c>
      <c r="E68" s="73" t="s">
        <v>181</v>
      </c>
      <c r="F68" s="77">
        <f>F69+F70+F71</f>
        <v>712</v>
      </c>
      <c r="G68" s="77">
        <f t="shared" ref="G68:H68" si="47">G69+G70+G71</f>
        <v>712</v>
      </c>
      <c r="H68" s="77">
        <f t="shared" si="47"/>
        <v>708</v>
      </c>
      <c r="I68" s="77"/>
      <c r="J68" s="190"/>
      <c r="K68" s="195"/>
      <c r="L68" s="190"/>
      <c r="M68" s="190"/>
      <c r="N68" s="190"/>
      <c r="O68" s="190"/>
      <c r="P68" s="190"/>
      <c r="Q68" s="190"/>
      <c r="R68" s="190"/>
      <c r="S68" s="190"/>
      <c r="T68" s="190"/>
      <c r="U68" s="334"/>
    </row>
    <row r="69" spans="1:21" ht="38.25" customHeight="1">
      <c r="A69" s="284" t="s">
        <v>225</v>
      </c>
      <c r="B69" s="48" t="s">
        <v>45</v>
      </c>
      <c r="C69" s="23"/>
      <c r="D69" s="23"/>
      <c r="E69" s="104"/>
      <c r="F69" s="84">
        <v>280</v>
      </c>
      <c r="G69" s="84">
        <v>280</v>
      </c>
      <c r="H69" s="84">
        <v>280</v>
      </c>
      <c r="I69" s="84"/>
      <c r="J69" s="162">
        <v>13045.5</v>
      </c>
      <c r="K69" s="202">
        <v>1</v>
      </c>
      <c r="L69" s="45">
        <v>1</v>
      </c>
      <c r="M69" s="44">
        <f>ROUND(J69*K69*L69,2)</f>
        <v>13045.5</v>
      </c>
      <c r="N69" s="121">
        <f t="shared" ref="N69:N71" si="48">ROUND(R69/M69,4)</f>
        <v>0.67659999999999998</v>
      </c>
      <c r="O69" s="121">
        <f t="shared" si="32"/>
        <v>0.67659999999999998</v>
      </c>
      <c r="P69" s="121">
        <f t="shared" ref="P69:P71" si="49">ROUND(T69/M69,4)</f>
        <v>0.70899999999999996</v>
      </c>
      <c r="Q69" s="121">
        <f t="shared" ref="Q69:Q71" si="50">ROUND(U69/M69,4)</f>
        <v>0.70899999999999996</v>
      </c>
      <c r="R69" s="55">
        <v>8826.1299999999992</v>
      </c>
      <c r="S69" s="38">
        <v>8826.1299999999992</v>
      </c>
      <c r="T69" s="38">
        <v>9248.77</v>
      </c>
      <c r="U69" s="42">
        <v>9248.77</v>
      </c>
    </row>
    <row r="70" spans="1:21" ht="25.5">
      <c r="A70" s="284"/>
      <c r="B70" s="5" t="s">
        <v>46</v>
      </c>
      <c r="C70" s="23"/>
      <c r="D70" s="23"/>
      <c r="E70" s="104"/>
      <c r="F70" s="84">
        <v>338</v>
      </c>
      <c r="G70" s="84">
        <v>338</v>
      </c>
      <c r="H70" s="84">
        <v>338</v>
      </c>
      <c r="I70" s="84"/>
      <c r="J70" s="162">
        <v>13045.5</v>
      </c>
      <c r="K70" s="202">
        <v>1</v>
      </c>
      <c r="L70" s="45">
        <v>1</v>
      </c>
      <c r="M70" s="44">
        <f>ROUND(J70*K70*L70,2)</f>
        <v>13045.5</v>
      </c>
      <c r="N70" s="121">
        <f t="shared" si="48"/>
        <v>0.24199999999999999</v>
      </c>
      <c r="O70" s="121">
        <f t="shared" si="32"/>
        <v>0.24199999999999999</v>
      </c>
      <c r="P70" s="121">
        <f t="shared" si="49"/>
        <v>0.24199999999999999</v>
      </c>
      <c r="Q70" s="121">
        <f t="shared" si="50"/>
        <v>0.24199999999999999</v>
      </c>
      <c r="R70" s="55">
        <v>3156.86</v>
      </c>
      <c r="S70" s="38">
        <v>3156.86</v>
      </c>
      <c r="T70" s="38">
        <v>3156.86</v>
      </c>
      <c r="U70" s="42">
        <v>3156.86</v>
      </c>
    </row>
    <row r="71" spans="1:21" ht="25.5">
      <c r="A71" s="284"/>
      <c r="B71" s="5" t="s">
        <v>47</v>
      </c>
      <c r="C71" s="23"/>
      <c r="D71" s="23"/>
      <c r="E71" s="104"/>
      <c r="F71" s="84">
        <v>94</v>
      </c>
      <c r="G71" s="84">
        <v>94</v>
      </c>
      <c r="H71" s="84">
        <v>90</v>
      </c>
      <c r="I71" s="84"/>
      <c r="J71" s="162">
        <v>13045.5</v>
      </c>
      <c r="K71" s="202">
        <v>1</v>
      </c>
      <c r="L71" s="45">
        <v>1</v>
      </c>
      <c r="M71" s="44">
        <f>ROUND(J71*K71*L71,2)</f>
        <v>13045.5</v>
      </c>
      <c r="N71" s="121">
        <f t="shared" si="48"/>
        <v>0.30709999999999998</v>
      </c>
      <c r="O71" s="121">
        <f t="shared" si="32"/>
        <v>0.30709999999999998</v>
      </c>
      <c r="P71" s="121">
        <f t="shared" si="49"/>
        <v>0.17949999999999999</v>
      </c>
      <c r="Q71" s="121">
        <f t="shared" si="50"/>
        <v>0.17949999999999999</v>
      </c>
      <c r="R71" s="55">
        <v>4006.24</v>
      </c>
      <c r="S71" s="38">
        <v>4006.24</v>
      </c>
      <c r="T71" s="38">
        <v>2341.81</v>
      </c>
      <c r="U71" s="42">
        <v>2341.81</v>
      </c>
    </row>
    <row r="72" spans="1:21" ht="63.75" customHeight="1">
      <c r="A72" s="134"/>
      <c r="B72" s="15" t="s">
        <v>3</v>
      </c>
      <c r="C72" s="72" t="s">
        <v>8</v>
      </c>
      <c r="D72" s="72" t="s">
        <v>12</v>
      </c>
      <c r="E72" s="73" t="s">
        <v>181</v>
      </c>
      <c r="F72" s="77">
        <f>F73</f>
        <v>29</v>
      </c>
      <c r="G72" s="77">
        <f t="shared" ref="G72:H72" si="51">G73</f>
        <v>29</v>
      </c>
      <c r="H72" s="77">
        <f t="shared" si="51"/>
        <v>29</v>
      </c>
      <c r="I72" s="77"/>
      <c r="J72" s="40"/>
      <c r="K72" s="197"/>
      <c r="L72" s="40"/>
      <c r="M72" s="40"/>
      <c r="N72" s="40"/>
      <c r="O72" s="40"/>
      <c r="P72" s="40"/>
      <c r="Q72" s="40"/>
      <c r="R72" s="40"/>
      <c r="S72" s="40"/>
      <c r="T72" s="40"/>
      <c r="U72" s="333"/>
    </row>
    <row r="73" spans="1:21" ht="25.5">
      <c r="A73" s="122" t="s">
        <v>227</v>
      </c>
      <c r="B73" s="48" t="s">
        <v>48</v>
      </c>
      <c r="C73" s="23"/>
      <c r="D73" s="23"/>
      <c r="E73" s="104"/>
      <c r="F73" s="84">
        <v>29</v>
      </c>
      <c r="G73" s="84">
        <v>29</v>
      </c>
      <c r="H73" s="84">
        <v>29</v>
      </c>
      <c r="I73" s="84"/>
      <c r="J73" s="148">
        <v>13045.5</v>
      </c>
      <c r="K73" s="196">
        <v>1</v>
      </c>
      <c r="L73" s="38">
        <v>1</v>
      </c>
      <c r="M73" s="44">
        <f>ROUND(J73*K73*L73,2)</f>
        <v>13045.5</v>
      </c>
      <c r="N73" s="121">
        <f>ROUND(R73/M73,4)</f>
        <v>0.93269999999999997</v>
      </c>
      <c r="O73" s="121">
        <f t="shared" si="32"/>
        <v>0.9304</v>
      </c>
      <c r="P73" s="121">
        <f>ROUND(T73/M73,4)</f>
        <v>0.93820000000000003</v>
      </c>
      <c r="Q73" s="121">
        <f>ROUND(U73/M73,4)</f>
        <v>0.99129999999999996</v>
      </c>
      <c r="R73" s="55">
        <v>12167.72</v>
      </c>
      <c r="S73" s="38">
        <v>12137.72</v>
      </c>
      <c r="T73" s="38">
        <v>12238.96</v>
      </c>
      <c r="U73" s="42">
        <v>12931.48</v>
      </c>
    </row>
    <row r="74" spans="1:21" ht="25.5">
      <c r="A74" s="73"/>
      <c r="B74" s="15" t="s">
        <v>13</v>
      </c>
      <c r="C74" s="72"/>
      <c r="D74" s="72" t="s">
        <v>9</v>
      </c>
      <c r="E74" s="73" t="s">
        <v>182</v>
      </c>
      <c r="F74" s="77">
        <f>F75</f>
        <v>16060</v>
      </c>
      <c r="G74" s="77">
        <f t="shared" ref="G74:H74" si="52">G75</f>
        <v>16060</v>
      </c>
      <c r="H74" s="77">
        <f t="shared" si="52"/>
        <v>16060</v>
      </c>
      <c r="I74" s="77"/>
      <c r="J74" s="190"/>
      <c r="K74" s="195"/>
      <c r="L74" s="190"/>
      <c r="M74" s="190"/>
      <c r="N74" s="190"/>
      <c r="O74" s="190"/>
      <c r="P74" s="190"/>
      <c r="Q74" s="190"/>
      <c r="R74" s="190"/>
      <c r="S74" s="190"/>
      <c r="T74" s="190"/>
      <c r="U74" s="334"/>
    </row>
    <row r="75" spans="1:21" ht="38.25" customHeight="1">
      <c r="A75" s="123" t="s">
        <v>221</v>
      </c>
      <c r="B75" s="48" t="s">
        <v>76</v>
      </c>
      <c r="C75" s="22"/>
      <c r="D75" s="23"/>
      <c r="E75" s="104"/>
      <c r="F75" s="84">
        <v>16060</v>
      </c>
      <c r="G75" s="84">
        <v>16060</v>
      </c>
      <c r="H75" s="84">
        <v>16060</v>
      </c>
      <c r="I75" s="84"/>
      <c r="J75" s="161">
        <f>'Приложение 1 Базовый'!G36</f>
        <v>4511.41</v>
      </c>
      <c r="K75" s="200">
        <v>1</v>
      </c>
      <c r="L75" s="193">
        <v>1</v>
      </c>
      <c r="M75" s="44">
        <f>ROUND(J75*K75*L75,2)</f>
        <v>4511.41</v>
      </c>
      <c r="N75" s="121">
        <f>ROUND(R75/M75,4)</f>
        <v>0.75360000000000005</v>
      </c>
      <c r="O75" s="121">
        <f t="shared" si="32"/>
        <v>0.75370000000000004</v>
      </c>
      <c r="P75" s="121">
        <f>ROUND(T75/M75,4)</f>
        <v>0.80569999999999997</v>
      </c>
      <c r="Q75" s="121">
        <f>ROUND(U75/M75,4)</f>
        <v>0.91269999999999996</v>
      </c>
      <c r="R75" s="55">
        <v>3399.74</v>
      </c>
      <c r="S75" s="38">
        <v>3400.05</v>
      </c>
      <c r="T75" s="38">
        <v>3634.84</v>
      </c>
      <c r="U75" s="42">
        <v>4117.5</v>
      </c>
    </row>
    <row r="76" spans="1:21" s="10" customFormat="1" ht="48">
      <c r="A76" s="73"/>
      <c r="B76" s="71" t="s">
        <v>11</v>
      </c>
      <c r="C76" s="72" t="s">
        <v>16</v>
      </c>
      <c r="D76" s="72" t="s">
        <v>17</v>
      </c>
      <c r="E76" s="73" t="s">
        <v>180</v>
      </c>
      <c r="F76" s="77">
        <f>SUM(F77:F100)</f>
        <v>30092</v>
      </c>
      <c r="G76" s="77">
        <f t="shared" ref="G76:H76" si="53">SUM(G77:G100)</f>
        <v>30134</v>
      </c>
      <c r="H76" s="77">
        <f t="shared" si="53"/>
        <v>30134</v>
      </c>
      <c r="I76" s="77"/>
      <c r="J76" s="190"/>
      <c r="K76" s="195"/>
      <c r="L76" s="190"/>
      <c r="M76" s="190"/>
      <c r="N76" s="190"/>
      <c r="O76" s="190"/>
      <c r="P76" s="190"/>
      <c r="Q76" s="190"/>
      <c r="R76" s="190"/>
      <c r="S76" s="190"/>
      <c r="T76" s="190"/>
      <c r="U76" s="334"/>
    </row>
    <row r="77" spans="1:21" ht="27" customHeight="1">
      <c r="A77" s="284" t="s">
        <v>239</v>
      </c>
      <c r="B77" s="48" t="s">
        <v>60</v>
      </c>
      <c r="C77" s="27"/>
      <c r="D77" s="27"/>
      <c r="E77" s="106"/>
      <c r="F77" s="86">
        <v>13807</v>
      </c>
      <c r="G77" s="86">
        <v>13807</v>
      </c>
      <c r="H77" s="86">
        <v>13807</v>
      </c>
      <c r="I77" s="86"/>
      <c r="J77" s="161">
        <v>1277.3</v>
      </c>
      <c r="K77" s="202">
        <v>1.5550839999999999</v>
      </c>
      <c r="L77" s="45">
        <v>1</v>
      </c>
      <c r="M77" s="193">
        <f>ROUND(J77*K77*L77,2)</f>
        <v>1986.31</v>
      </c>
      <c r="N77" s="121">
        <f t="shared" ref="N77:N100" si="54">ROUND(R77/M77,4)</f>
        <v>0.74580000000000002</v>
      </c>
      <c r="O77" s="121">
        <f t="shared" si="32"/>
        <v>0.79039999999999999</v>
      </c>
      <c r="P77" s="121">
        <f t="shared" ref="P77:P100" si="55">ROUND(T77/M77,4)</f>
        <v>0.85940000000000005</v>
      </c>
      <c r="Q77" s="121">
        <f t="shared" ref="Q77:Q100" si="56">ROUND(U77/M77,4)</f>
        <v>1</v>
      </c>
      <c r="R77" s="55">
        <v>1481.38</v>
      </c>
      <c r="S77" s="38">
        <v>1569.99</v>
      </c>
      <c r="T77" s="38">
        <v>1706.96</v>
      </c>
      <c r="U77" s="42">
        <v>1986.31</v>
      </c>
    </row>
    <row r="78" spans="1:21" ht="27" customHeight="1">
      <c r="A78" s="284"/>
      <c r="B78" s="5" t="s">
        <v>46</v>
      </c>
      <c r="C78" s="27"/>
      <c r="D78" s="27"/>
      <c r="E78" s="106"/>
      <c r="F78" s="86">
        <v>2270</v>
      </c>
      <c r="G78" s="86">
        <v>2270</v>
      </c>
      <c r="H78" s="86">
        <v>2270</v>
      </c>
      <c r="I78" s="86"/>
      <c r="J78" s="161">
        <v>1277.3</v>
      </c>
      <c r="K78" s="202">
        <v>1.0215532759999999</v>
      </c>
      <c r="L78" s="45">
        <v>1</v>
      </c>
      <c r="M78" s="193">
        <f>ROUND(J78*K78*L78,2)</f>
        <v>1304.83</v>
      </c>
      <c r="N78" s="121">
        <f t="shared" si="54"/>
        <v>1</v>
      </c>
      <c r="O78" s="121">
        <f t="shared" si="32"/>
        <v>1</v>
      </c>
      <c r="P78" s="121">
        <f t="shared" si="55"/>
        <v>1</v>
      </c>
      <c r="Q78" s="121">
        <f t="shared" si="56"/>
        <v>1</v>
      </c>
      <c r="R78" s="55">
        <v>1304.83</v>
      </c>
      <c r="S78" s="38">
        <v>1304.83</v>
      </c>
      <c r="T78" s="38">
        <v>1304.83</v>
      </c>
      <c r="U78" s="42">
        <v>1304.83</v>
      </c>
    </row>
    <row r="79" spans="1:21" ht="27" customHeight="1">
      <c r="A79" s="284"/>
      <c r="B79" s="5" t="s">
        <v>47</v>
      </c>
      <c r="C79" s="27"/>
      <c r="D79" s="27"/>
      <c r="E79" s="106"/>
      <c r="F79" s="86">
        <v>3648</v>
      </c>
      <c r="G79" s="86">
        <v>3648</v>
      </c>
      <c r="H79" s="86">
        <v>3648</v>
      </c>
      <c r="I79" s="86"/>
      <c r="J79" s="161">
        <v>1277.3</v>
      </c>
      <c r="K79" s="202">
        <v>1</v>
      </c>
      <c r="L79" s="45">
        <v>1</v>
      </c>
      <c r="M79" s="193">
        <f t="shared" ref="M79:M100" si="57">ROUND(J79*L79,2)</f>
        <v>1277.3</v>
      </c>
      <c r="N79" s="121">
        <f t="shared" si="54"/>
        <v>0.64180000000000004</v>
      </c>
      <c r="O79" s="121">
        <f t="shared" si="32"/>
        <v>0.64180000000000004</v>
      </c>
      <c r="P79" s="121">
        <f t="shared" si="55"/>
        <v>0.62629999999999997</v>
      </c>
      <c r="Q79" s="121">
        <f t="shared" si="56"/>
        <v>0.62629999999999997</v>
      </c>
      <c r="R79" s="55">
        <v>819.72</v>
      </c>
      <c r="S79" s="38">
        <v>819.72</v>
      </c>
      <c r="T79" s="38">
        <v>800.03</v>
      </c>
      <c r="U79" s="42">
        <v>800.03</v>
      </c>
    </row>
    <row r="80" spans="1:21" ht="27" customHeight="1">
      <c r="A80" s="284"/>
      <c r="B80" s="48" t="s">
        <v>53</v>
      </c>
      <c r="C80" s="27"/>
      <c r="D80" s="27"/>
      <c r="E80" s="106"/>
      <c r="F80" s="86">
        <v>425</v>
      </c>
      <c r="G80" s="86">
        <v>524</v>
      </c>
      <c r="H80" s="86">
        <v>524</v>
      </c>
      <c r="I80" s="86"/>
      <c r="J80" s="161">
        <v>1277.3</v>
      </c>
      <c r="K80" s="202">
        <v>1</v>
      </c>
      <c r="L80" s="45">
        <v>1</v>
      </c>
      <c r="M80" s="193">
        <f t="shared" si="57"/>
        <v>1277.3</v>
      </c>
      <c r="N80" s="121">
        <f t="shared" si="54"/>
        <v>0.5202</v>
      </c>
      <c r="O80" s="121">
        <f t="shared" si="32"/>
        <v>0.51829999999999998</v>
      </c>
      <c r="P80" s="121">
        <f t="shared" si="55"/>
        <v>0.52659999999999996</v>
      </c>
      <c r="Q80" s="121">
        <f t="shared" si="56"/>
        <v>0.52659999999999996</v>
      </c>
      <c r="R80" s="55">
        <v>664.4</v>
      </c>
      <c r="S80" s="38">
        <v>661.97</v>
      </c>
      <c r="T80" s="38">
        <v>672.63</v>
      </c>
      <c r="U80" s="42">
        <v>672.63</v>
      </c>
    </row>
    <row r="81" spans="1:21" ht="27" customHeight="1">
      <c r="A81" s="284"/>
      <c r="B81" s="48" t="s">
        <v>54</v>
      </c>
      <c r="C81" s="27"/>
      <c r="D81" s="27"/>
      <c r="E81" s="106"/>
      <c r="F81" s="86">
        <v>199</v>
      </c>
      <c r="G81" s="86">
        <v>199</v>
      </c>
      <c r="H81" s="86">
        <v>199</v>
      </c>
      <c r="I81" s="86"/>
      <c r="J81" s="161">
        <v>1277.3</v>
      </c>
      <c r="K81" s="202">
        <v>1</v>
      </c>
      <c r="L81" s="45">
        <v>1</v>
      </c>
      <c r="M81" s="193">
        <f t="shared" si="57"/>
        <v>1277.3</v>
      </c>
      <c r="N81" s="121">
        <f t="shared" si="54"/>
        <v>0.51990000000000003</v>
      </c>
      <c r="O81" s="121">
        <f t="shared" si="32"/>
        <v>0.51990000000000003</v>
      </c>
      <c r="P81" s="121">
        <f t="shared" si="55"/>
        <v>0.53890000000000005</v>
      </c>
      <c r="Q81" s="121">
        <f t="shared" si="56"/>
        <v>0.53890000000000005</v>
      </c>
      <c r="R81" s="55">
        <v>664.09</v>
      </c>
      <c r="S81" s="38">
        <v>664.09</v>
      </c>
      <c r="T81" s="38">
        <v>688.4</v>
      </c>
      <c r="U81" s="42">
        <v>688.4</v>
      </c>
    </row>
    <row r="82" spans="1:21" ht="27" customHeight="1">
      <c r="A82" s="284"/>
      <c r="B82" s="48" t="s">
        <v>55</v>
      </c>
      <c r="C82" s="27"/>
      <c r="D82" s="27"/>
      <c r="E82" s="106"/>
      <c r="F82" s="86">
        <v>76</v>
      </c>
      <c r="G82" s="86">
        <v>19</v>
      </c>
      <c r="H82" s="86">
        <v>19</v>
      </c>
      <c r="I82" s="86"/>
      <c r="J82" s="161">
        <v>1277.3</v>
      </c>
      <c r="K82" s="202">
        <v>1</v>
      </c>
      <c r="L82" s="45">
        <v>1</v>
      </c>
      <c r="M82" s="193">
        <f t="shared" si="57"/>
        <v>1277.3</v>
      </c>
      <c r="N82" s="121">
        <f t="shared" si="54"/>
        <v>0.25390000000000001</v>
      </c>
      <c r="O82" s="121">
        <f t="shared" si="32"/>
        <v>0.27029999999999998</v>
      </c>
      <c r="P82" s="121">
        <f t="shared" si="55"/>
        <v>0.27029999999999998</v>
      </c>
      <c r="Q82" s="121">
        <f t="shared" si="56"/>
        <v>0.27029999999999998</v>
      </c>
      <c r="R82" s="55">
        <v>324.25</v>
      </c>
      <c r="S82" s="38">
        <v>345.27</v>
      </c>
      <c r="T82" s="38">
        <v>345.27</v>
      </c>
      <c r="U82" s="42">
        <v>345.27</v>
      </c>
    </row>
    <row r="83" spans="1:21" ht="27" customHeight="1">
      <c r="A83" s="284"/>
      <c r="B83" s="48" t="s">
        <v>56</v>
      </c>
      <c r="C83" s="27"/>
      <c r="D83" s="27"/>
      <c r="E83" s="106"/>
      <c r="F83" s="86">
        <v>343</v>
      </c>
      <c r="G83" s="86">
        <v>343</v>
      </c>
      <c r="H83" s="86">
        <v>343</v>
      </c>
      <c r="I83" s="86"/>
      <c r="J83" s="161">
        <v>1277.3</v>
      </c>
      <c r="K83" s="202">
        <v>1</v>
      </c>
      <c r="L83" s="45">
        <v>1</v>
      </c>
      <c r="M83" s="193">
        <f t="shared" si="57"/>
        <v>1277.3</v>
      </c>
      <c r="N83" s="121">
        <f t="shared" si="54"/>
        <v>0.3211</v>
      </c>
      <c r="O83" s="121">
        <f t="shared" si="32"/>
        <v>0.37309999999999999</v>
      </c>
      <c r="P83" s="121">
        <f t="shared" si="55"/>
        <v>0.37309999999999999</v>
      </c>
      <c r="Q83" s="121">
        <f t="shared" si="56"/>
        <v>0.37309999999999999</v>
      </c>
      <c r="R83" s="55">
        <v>410.18</v>
      </c>
      <c r="S83" s="38">
        <v>476.6</v>
      </c>
      <c r="T83" s="38">
        <v>476.6</v>
      </c>
      <c r="U83" s="42">
        <v>476.6</v>
      </c>
    </row>
    <row r="84" spans="1:21" ht="27" customHeight="1">
      <c r="A84" s="284"/>
      <c r="B84" s="48" t="s">
        <v>57</v>
      </c>
      <c r="C84" s="27"/>
      <c r="D84" s="27"/>
      <c r="E84" s="106"/>
      <c r="F84" s="86">
        <v>685</v>
      </c>
      <c r="G84" s="86">
        <v>685</v>
      </c>
      <c r="H84" s="86">
        <v>685</v>
      </c>
      <c r="I84" s="86">
        <v>399</v>
      </c>
      <c r="J84" s="161">
        <v>1277.3</v>
      </c>
      <c r="K84" s="202">
        <v>1</v>
      </c>
      <c r="L84" s="45">
        <v>1</v>
      </c>
      <c r="M84" s="193">
        <f t="shared" si="57"/>
        <v>1277.3</v>
      </c>
      <c r="N84" s="121">
        <f t="shared" si="54"/>
        <v>0.34839999999999999</v>
      </c>
      <c r="O84" s="121">
        <f t="shared" si="32"/>
        <v>0.34839999999999999</v>
      </c>
      <c r="P84" s="121">
        <f t="shared" si="55"/>
        <v>0.34839999999999999</v>
      </c>
      <c r="Q84" s="121">
        <f t="shared" si="56"/>
        <v>0.2888</v>
      </c>
      <c r="R84" s="55">
        <v>445.06</v>
      </c>
      <c r="S84" s="38">
        <v>445.06</v>
      </c>
      <c r="T84" s="38">
        <v>445.06</v>
      </c>
      <c r="U84" s="42">
        <v>368.89</v>
      </c>
    </row>
    <row r="85" spans="1:21" ht="27" customHeight="1">
      <c r="A85" s="284"/>
      <c r="B85" s="48" t="s">
        <v>58</v>
      </c>
      <c r="C85" s="27"/>
      <c r="D85" s="27"/>
      <c r="E85" s="106"/>
      <c r="F85" s="86">
        <v>343</v>
      </c>
      <c r="G85" s="86">
        <v>343</v>
      </c>
      <c r="H85" s="86">
        <v>343</v>
      </c>
      <c r="I85" s="86"/>
      <c r="J85" s="161">
        <v>1277.3</v>
      </c>
      <c r="K85" s="202">
        <v>1</v>
      </c>
      <c r="L85" s="45">
        <v>1</v>
      </c>
      <c r="M85" s="193">
        <f t="shared" si="57"/>
        <v>1277.3</v>
      </c>
      <c r="N85" s="121">
        <f t="shared" si="54"/>
        <v>0.29659999999999997</v>
      </c>
      <c r="O85" s="121">
        <f t="shared" si="32"/>
        <v>0.29659999999999997</v>
      </c>
      <c r="P85" s="121">
        <f t="shared" si="55"/>
        <v>0.29659999999999997</v>
      </c>
      <c r="Q85" s="121">
        <f t="shared" si="56"/>
        <v>0.29659999999999997</v>
      </c>
      <c r="R85" s="55">
        <v>378.86</v>
      </c>
      <c r="S85" s="38">
        <v>378.86</v>
      </c>
      <c r="T85" s="38">
        <v>378.86</v>
      </c>
      <c r="U85" s="42">
        <v>378.86</v>
      </c>
    </row>
    <row r="86" spans="1:21" ht="27" customHeight="1">
      <c r="A86" s="284"/>
      <c r="B86" s="48" t="s">
        <v>59</v>
      </c>
      <c r="C86" s="27"/>
      <c r="D86" s="27"/>
      <c r="E86" s="106"/>
      <c r="F86" s="86">
        <v>257</v>
      </c>
      <c r="G86" s="86">
        <v>257</v>
      </c>
      <c r="H86" s="86">
        <v>257</v>
      </c>
      <c r="I86" s="86"/>
      <c r="J86" s="161">
        <v>1277.3</v>
      </c>
      <c r="K86" s="202">
        <v>1</v>
      </c>
      <c r="L86" s="45">
        <v>1</v>
      </c>
      <c r="M86" s="193">
        <f t="shared" si="57"/>
        <v>1277.3</v>
      </c>
      <c r="N86" s="121">
        <f t="shared" si="54"/>
        <v>0.50519999999999998</v>
      </c>
      <c r="O86" s="121">
        <f t="shared" si="32"/>
        <v>0.25990000000000002</v>
      </c>
      <c r="P86" s="121">
        <f t="shared" si="55"/>
        <v>0.25990000000000002</v>
      </c>
      <c r="Q86" s="121">
        <f t="shared" si="56"/>
        <v>0.25990000000000002</v>
      </c>
      <c r="R86" s="55">
        <v>645.29999999999995</v>
      </c>
      <c r="S86" s="38">
        <v>331.97</v>
      </c>
      <c r="T86" s="38">
        <v>331.97</v>
      </c>
      <c r="U86" s="42">
        <v>331.97</v>
      </c>
    </row>
    <row r="87" spans="1:21" ht="27" customHeight="1">
      <c r="A87" s="284"/>
      <c r="B87" s="48" t="s">
        <v>61</v>
      </c>
      <c r="C87" s="27"/>
      <c r="D87" s="27"/>
      <c r="E87" s="106"/>
      <c r="F87" s="86">
        <v>796</v>
      </c>
      <c r="G87" s="86">
        <v>796</v>
      </c>
      <c r="H87" s="86">
        <v>796</v>
      </c>
      <c r="I87" s="86"/>
      <c r="J87" s="161">
        <v>1277.3</v>
      </c>
      <c r="K87" s="202">
        <v>1</v>
      </c>
      <c r="L87" s="45">
        <v>1</v>
      </c>
      <c r="M87" s="193">
        <f t="shared" si="57"/>
        <v>1277.3</v>
      </c>
      <c r="N87" s="121">
        <f t="shared" si="54"/>
        <v>0.68340000000000001</v>
      </c>
      <c r="O87" s="121">
        <f t="shared" si="32"/>
        <v>0.24429999999999999</v>
      </c>
      <c r="P87" s="121">
        <f t="shared" si="55"/>
        <v>0.24429999999999999</v>
      </c>
      <c r="Q87" s="121">
        <f t="shared" si="56"/>
        <v>0.24429999999999999</v>
      </c>
      <c r="R87" s="55">
        <v>872.85</v>
      </c>
      <c r="S87" s="38">
        <v>312.06</v>
      </c>
      <c r="T87" s="38">
        <v>312.06</v>
      </c>
      <c r="U87" s="42">
        <v>312.06</v>
      </c>
    </row>
    <row r="88" spans="1:21" ht="27" customHeight="1">
      <c r="A88" s="284"/>
      <c r="B88" s="48" t="s">
        <v>62</v>
      </c>
      <c r="C88" s="27"/>
      <c r="D88" s="27"/>
      <c r="E88" s="106"/>
      <c r="F88" s="86">
        <v>372</v>
      </c>
      <c r="G88" s="86">
        <v>372</v>
      </c>
      <c r="H88" s="86">
        <v>372</v>
      </c>
      <c r="I88" s="86"/>
      <c r="J88" s="161">
        <v>1277.3</v>
      </c>
      <c r="K88" s="202">
        <v>1</v>
      </c>
      <c r="L88" s="45">
        <v>1</v>
      </c>
      <c r="M88" s="193">
        <f t="shared" si="57"/>
        <v>1277.3</v>
      </c>
      <c r="N88" s="121">
        <f t="shared" si="54"/>
        <v>0.47199999999999998</v>
      </c>
      <c r="O88" s="121">
        <f t="shared" si="32"/>
        <v>0.49340000000000001</v>
      </c>
      <c r="P88" s="121">
        <f t="shared" si="55"/>
        <v>0.49340000000000001</v>
      </c>
      <c r="Q88" s="121">
        <f t="shared" si="56"/>
        <v>0.49340000000000001</v>
      </c>
      <c r="R88" s="55">
        <v>602.91999999999996</v>
      </c>
      <c r="S88" s="38">
        <v>630.23</v>
      </c>
      <c r="T88" s="38">
        <v>630.23</v>
      </c>
      <c r="U88" s="42">
        <v>630.23</v>
      </c>
    </row>
    <row r="89" spans="1:21" ht="27" customHeight="1">
      <c r="A89" s="284"/>
      <c r="B89" s="48" t="s">
        <v>63</v>
      </c>
      <c r="C89" s="27"/>
      <c r="D89" s="27"/>
      <c r="E89" s="106"/>
      <c r="F89" s="86">
        <v>658</v>
      </c>
      <c r="G89" s="86">
        <v>658</v>
      </c>
      <c r="H89" s="86">
        <v>658</v>
      </c>
      <c r="I89" s="86"/>
      <c r="J89" s="161">
        <v>1277.3</v>
      </c>
      <c r="K89" s="202">
        <v>1</v>
      </c>
      <c r="L89" s="45">
        <v>1</v>
      </c>
      <c r="M89" s="193">
        <f t="shared" si="57"/>
        <v>1277.3</v>
      </c>
      <c r="N89" s="121">
        <f t="shared" si="54"/>
        <v>0.3705</v>
      </c>
      <c r="O89" s="121">
        <f t="shared" si="32"/>
        <v>0.3705</v>
      </c>
      <c r="P89" s="121">
        <f t="shared" si="55"/>
        <v>0.3705</v>
      </c>
      <c r="Q89" s="121">
        <f t="shared" si="56"/>
        <v>0.3705</v>
      </c>
      <c r="R89" s="55">
        <v>473.19</v>
      </c>
      <c r="S89" s="38">
        <v>473.19</v>
      </c>
      <c r="T89" s="38">
        <v>473.19</v>
      </c>
      <c r="U89" s="42">
        <v>473.19</v>
      </c>
    </row>
    <row r="90" spans="1:21" ht="27" customHeight="1">
      <c r="A90" s="284"/>
      <c r="B90" s="48" t="s">
        <v>64</v>
      </c>
      <c r="C90" s="27"/>
      <c r="D90" s="27"/>
      <c r="E90" s="106"/>
      <c r="F90" s="86">
        <v>791</v>
      </c>
      <c r="G90" s="86">
        <v>791</v>
      </c>
      <c r="H90" s="86">
        <v>791</v>
      </c>
      <c r="I90" s="86"/>
      <c r="J90" s="161">
        <v>1277.3</v>
      </c>
      <c r="K90" s="202">
        <v>1</v>
      </c>
      <c r="L90" s="45">
        <v>1</v>
      </c>
      <c r="M90" s="193">
        <f t="shared" si="57"/>
        <v>1277.3</v>
      </c>
      <c r="N90" s="121">
        <f t="shared" si="54"/>
        <v>0.50900000000000001</v>
      </c>
      <c r="O90" s="121">
        <f t="shared" si="32"/>
        <v>0.50900000000000001</v>
      </c>
      <c r="P90" s="121">
        <f t="shared" si="55"/>
        <v>0.50900000000000001</v>
      </c>
      <c r="Q90" s="121">
        <f t="shared" si="56"/>
        <v>0.50870000000000004</v>
      </c>
      <c r="R90" s="55">
        <v>650.20000000000005</v>
      </c>
      <c r="S90" s="38">
        <v>650.20000000000005</v>
      </c>
      <c r="T90" s="38">
        <v>650.20000000000005</v>
      </c>
      <c r="U90" s="42">
        <v>649.70000000000005</v>
      </c>
    </row>
    <row r="91" spans="1:21" ht="27" customHeight="1">
      <c r="A91" s="284"/>
      <c r="B91" s="48" t="s">
        <v>65</v>
      </c>
      <c r="C91" s="27"/>
      <c r="D91" s="27"/>
      <c r="E91" s="106"/>
      <c r="F91" s="86">
        <v>685</v>
      </c>
      <c r="G91" s="86">
        <v>685</v>
      </c>
      <c r="H91" s="86">
        <v>685</v>
      </c>
      <c r="I91" s="86"/>
      <c r="J91" s="161">
        <v>1277.3</v>
      </c>
      <c r="K91" s="202">
        <v>1</v>
      </c>
      <c r="L91" s="45">
        <v>1</v>
      </c>
      <c r="M91" s="193">
        <f t="shared" si="57"/>
        <v>1277.3</v>
      </c>
      <c r="N91" s="121">
        <f t="shared" si="54"/>
        <v>0.39450000000000002</v>
      </c>
      <c r="O91" s="121">
        <f t="shared" si="32"/>
        <v>0.1449</v>
      </c>
      <c r="P91" s="121">
        <f t="shared" si="55"/>
        <v>0.1452</v>
      </c>
      <c r="Q91" s="121">
        <f t="shared" si="56"/>
        <v>0.1452</v>
      </c>
      <c r="R91" s="55">
        <v>503.93</v>
      </c>
      <c r="S91" s="38">
        <v>185.14</v>
      </c>
      <c r="T91" s="38">
        <v>185.44</v>
      </c>
      <c r="U91" s="42">
        <v>185.44</v>
      </c>
    </row>
    <row r="92" spans="1:21" ht="27" customHeight="1">
      <c r="A92" s="284"/>
      <c r="B92" s="48" t="s">
        <v>66</v>
      </c>
      <c r="C92" s="27"/>
      <c r="D92" s="27"/>
      <c r="E92" s="106"/>
      <c r="F92" s="86">
        <v>199</v>
      </c>
      <c r="G92" s="86">
        <v>199</v>
      </c>
      <c r="H92" s="86">
        <v>199</v>
      </c>
      <c r="I92" s="86"/>
      <c r="J92" s="161">
        <v>1277.3</v>
      </c>
      <c r="K92" s="202">
        <v>1</v>
      </c>
      <c r="L92" s="45">
        <v>1</v>
      </c>
      <c r="M92" s="193">
        <f t="shared" si="57"/>
        <v>1277.3</v>
      </c>
      <c r="N92" s="121">
        <f t="shared" si="54"/>
        <v>0.158</v>
      </c>
      <c r="O92" s="121">
        <f t="shared" si="32"/>
        <v>0.158</v>
      </c>
      <c r="P92" s="121">
        <f t="shared" si="55"/>
        <v>0.158</v>
      </c>
      <c r="Q92" s="121">
        <f t="shared" si="56"/>
        <v>0.158</v>
      </c>
      <c r="R92" s="55">
        <v>201.79</v>
      </c>
      <c r="S92" s="38">
        <v>201.79</v>
      </c>
      <c r="T92" s="38">
        <v>201.79</v>
      </c>
      <c r="U92" s="42">
        <v>201.79</v>
      </c>
    </row>
    <row r="93" spans="1:21" ht="27" customHeight="1">
      <c r="A93" s="284"/>
      <c r="B93" s="48" t="s">
        <v>67</v>
      </c>
      <c r="C93" s="27"/>
      <c r="D93" s="27"/>
      <c r="E93" s="106"/>
      <c r="F93" s="86">
        <v>199</v>
      </c>
      <c r="G93" s="86">
        <v>199</v>
      </c>
      <c r="H93" s="86">
        <v>199</v>
      </c>
      <c r="I93" s="86"/>
      <c r="J93" s="161">
        <v>1277.3</v>
      </c>
      <c r="K93" s="202">
        <v>1</v>
      </c>
      <c r="L93" s="45">
        <v>1</v>
      </c>
      <c r="M93" s="193">
        <f t="shared" si="57"/>
        <v>1277.3</v>
      </c>
      <c r="N93" s="121">
        <f t="shared" si="54"/>
        <v>0.3261</v>
      </c>
      <c r="O93" s="121">
        <f t="shared" si="32"/>
        <v>0.3261</v>
      </c>
      <c r="P93" s="121">
        <f t="shared" si="55"/>
        <v>0.35210000000000002</v>
      </c>
      <c r="Q93" s="121">
        <f t="shared" si="56"/>
        <v>0.35210000000000002</v>
      </c>
      <c r="R93" s="55">
        <v>416.57</v>
      </c>
      <c r="S93" s="38">
        <v>416.57</v>
      </c>
      <c r="T93" s="38">
        <v>449.69</v>
      </c>
      <c r="U93" s="42">
        <v>449.69</v>
      </c>
    </row>
    <row r="94" spans="1:21" ht="27" customHeight="1">
      <c r="A94" s="284"/>
      <c r="B94" s="48" t="s">
        <v>68</v>
      </c>
      <c r="C94" s="27"/>
      <c r="D94" s="27"/>
      <c r="E94" s="106"/>
      <c r="F94" s="86">
        <v>990</v>
      </c>
      <c r="G94" s="86">
        <v>990</v>
      </c>
      <c r="H94" s="86">
        <v>990</v>
      </c>
      <c r="I94" s="86"/>
      <c r="J94" s="161">
        <v>1277.3</v>
      </c>
      <c r="K94" s="202">
        <v>1</v>
      </c>
      <c r="L94" s="45">
        <v>1</v>
      </c>
      <c r="M94" s="193">
        <f t="shared" si="57"/>
        <v>1277.3</v>
      </c>
      <c r="N94" s="121">
        <f t="shared" si="54"/>
        <v>0.24</v>
      </c>
      <c r="O94" s="121">
        <f t="shared" si="32"/>
        <v>0.24</v>
      </c>
      <c r="P94" s="121">
        <f t="shared" si="55"/>
        <v>0.24</v>
      </c>
      <c r="Q94" s="121">
        <f t="shared" si="56"/>
        <v>0.24</v>
      </c>
      <c r="R94" s="55">
        <v>306.61</v>
      </c>
      <c r="S94" s="38">
        <v>306.61</v>
      </c>
      <c r="T94" s="38">
        <v>306.61</v>
      </c>
      <c r="U94" s="42">
        <v>306.61</v>
      </c>
    </row>
    <row r="95" spans="1:21" ht="27" customHeight="1">
      <c r="A95" s="284"/>
      <c r="B95" s="48" t="s">
        <v>69</v>
      </c>
      <c r="C95" s="27"/>
      <c r="D95" s="27"/>
      <c r="E95" s="106"/>
      <c r="F95" s="86">
        <v>895</v>
      </c>
      <c r="G95" s="86">
        <v>895</v>
      </c>
      <c r="H95" s="86">
        <v>895</v>
      </c>
      <c r="I95" s="86"/>
      <c r="J95" s="161">
        <v>1277.3</v>
      </c>
      <c r="K95" s="202">
        <v>1</v>
      </c>
      <c r="L95" s="45">
        <v>1</v>
      </c>
      <c r="M95" s="193">
        <f t="shared" si="57"/>
        <v>1277.3</v>
      </c>
      <c r="N95" s="121">
        <f t="shared" si="54"/>
        <v>0.33119999999999999</v>
      </c>
      <c r="O95" s="121">
        <f t="shared" si="32"/>
        <v>0.33119999999999999</v>
      </c>
      <c r="P95" s="121">
        <f t="shared" si="55"/>
        <v>0.33119999999999999</v>
      </c>
      <c r="Q95" s="121">
        <f t="shared" si="56"/>
        <v>0.33119999999999999</v>
      </c>
      <c r="R95" s="55">
        <v>422.98</v>
      </c>
      <c r="S95" s="38">
        <v>422.98</v>
      </c>
      <c r="T95" s="38">
        <v>422.98</v>
      </c>
      <c r="U95" s="42">
        <v>422.98</v>
      </c>
    </row>
    <row r="96" spans="1:21" ht="27" customHeight="1">
      <c r="A96" s="284"/>
      <c r="B96" s="48" t="s">
        <v>70</v>
      </c>
      <c r="C96" s="27"/>
      <c r="D96" s="27"/>
      <c r="E96" s="106"/>
      <c r="F96" s="86">
        <v>250</v>
      </c>
      <c r="G96" s="86">
        <v>250</v>
      </c>
      <c r="H96" s="86">
        <v>250</v>
      </c>
      <c r="I96" s="86"/>
      <c r="J96" s="161">
        <v>1277.3</v>
      </c>
      <c r="K96" s="202">
        <v>1</v>
      </c>
      <c r="L96" s="45">
        <v>1</v>
      </c>
      <c r="M96" s="193">
        <f t="shared" si="57"/>
        <v>1277.3</v>
      </c>
      <c r="N96" s="121">
        <f t="shared" si="54"/>
        <v>0.28420000000000001</v>
      </c>
      <c r="O96" s="121">
        <f t="shared" si="32"/>
        <v>0.28420000000000001</v>
      </c>
      <c r="P96" s="121">
        <f t="shared" si="55"/>
        <v>0.28420000000000001</v>
      </c>
      <c r="Q96" s="121">
        <f t="shared" si="56"/>
        <v>0.28420000000000001</v>
      </c>
      <c r="R96" s="55">
        <v>362.99</v>
      </c>
      <c r="S96" s="38">
        <v>362.99</v>
      </c>
      <c r="T96" s="38">
        <v>362.99</v>
      </c>
      <c r="U96" s="42">
        <v>362.99</v>
      </c>
    </row>
    <row r="97" spans="1:21" ht="27" customHeight="1">
      <c r="A97" s="284"/>
      <c r="B97" s="48" t="s">
        <v>71</v>
      </c>
      <c r="C97" s="27"/>
      <c r="D97" s="27"/>
      <c r="E97" s="106"/>
      <c r="F97" s="86">
        <v>257</v>
      </c>
      <c r="G97" s="86">
        <v>257</v>
      </c>
      <c r="H97" s="86">
        <v>257</v>
      </c>
      <c r="I97" s="86"/>
      <c r="J97" s="161">
        <v>1277.3</v>
      </c>
      <c r="K97" s="202">
        <v>1</v>
      </c>
      <c r="L97" s="45">
        <v>1</v>
      </c>
      <c r="M97" s="193">
        <f t="shared" si="57"/>
        <v>1277.3</v>
      </c>
      <c r="N97" s="121">
        <f t="shared" si="54"/>
        <v>0.2306</v>
      </c>
      <c r="O97" s="121">
        <f t="shared" si="32"/>
        <v>0.2356</v>
      </c>
      <c r="P97" s="121">
        <f t="shared" si="55"/>
        <v>0.2356</v>
      </c>
      <c r="Q97" s="121">
        <f t="shared" si="56"/>
        <v>0.2356</v>
      </c>
      <c r="R97" s="55">
        <v>294.52999999999997</v>
      </c>
      <c r="S97" s="38">
        <v>300.95999999999998</v>
      </c>
      <c r="T97" s="38">
        <v>300.95999999999998</v>
      </c>
      <c r="U97" s="42">
        <v>300.95999999999998</v>
      </c>
    </row>
    <row r="98" spans="1:21" ht="27" customHeight="1">
      <c r="A98" s="284"/>
      <c r="B98" s="48" t="s">
        <v>72</v>
      </c>
      <c r="C98" s="27"/>
      <c r="D98" s="27"/>
      <c r="E98" s="106"/>
      <c r="F98" s="86">
        <v>199</v>
      </c>
      <c r="G98" s="86">
        <v>199</v>
      </c>
      <c r="H98" s="86">
        <v>199</v>
      </c>
      <c r="I98" s="86"/>
      <c r="J98" s="161">
        <v>1277.3</v>
      </c>
      <c r="K98" s="202">
        <v>1</v>
      </c>
      <c r="L98" s="45">
        <v>1</v>
      </c>
      <c r="M98" s="193">
        <f t="shared" si="57"/>
        <v>1277.3</v>
      </c>
      <c r="N98" s="121">
        <f t="shared" si="54"/>
        <v>0.47249999999999998</v>
      </c>
      <c r="O98" s="121">
        <f t="shared" si="32"/>
        <v>0.26079999999999998</v>
      </c>
      <c r="P98" s="121">
        <f t="shared" si="55"/>
        <v>0.26079999999999998</v>
      </c>
      <c r="Q98" s="121">
        <f t="shared" si="56"/>
        <v>0.26079999999999998</v>
      </c>
      <c r="R98" s="55">
        <v>603.53</v>
      </c>
      <c r="S98" s="38">
        <v>333.06</v>
      </c>
      <c r="T98" s="38">
        <v>333.06</v>
      </c>
      <c r="U98" s="42">
        <v>333.06</v>
      </c>
    </row>
    <row r="99" spans="1:21" ht="27" customHeight="1">
      <c r="A99" s="284"/>
      <c r="B99" s="48" t="s">
        <v>73</v>
      </c>
      <c r="C99" s="27"/>
      <c r="D99" s="27"/>
      <c r="E99" s="106"/>
      <c r="F99" s="86">
        <v>1350</v>
      </c>
      <c r="G99" s="86">
        <v>1350</v>
      </c>
      <c r="H99" s="86">
        <v>1350</v>
      </c>
      <c r="I99" s="86">
        <v>1034</v>
      </c>
      <c r="J99" s="161">
        <v>1277.3</v>
      </c>
      <c r="K99" s="202">
        <v>1</v>
      </c>
      <c r="L99" s="45">
        <v>1</v>
      </c>
      <c r="M99" s="193">
        <f t="shared" si="57"/>
        <v>1277.3</v>
      </c>
      <c r="N99" s="121">
        <f t="shared" si="54"/>
        <v>0.45369999999999999</v>
      </c>
      <c r="O99" s="121">
        <f t="shared" si="32"/>
        <v>0.45369999999999999</v>
      </c>
      <c r="P99" s="121">
        <f t="shared" si="55"/>
        <v>0.45369999999999999</v>
      </c>
      <c r="Q99" s="121">
        <f t="shared" si="56"/>
        <v>0.41820000000000002</v>
      </c>
      <c r="R99" s="55">
        <v>579.46</v>
      </c>
      <c r="S99" s="38">
        <v>579.46</v>
      </c>
      <c r="T99" s="38">
        <v>579.46</v>
      </c>
      <c r="U99" s="42">
        <v>534.16999999999996</v>
      </c>
    </row>
    <row r="100" spans="1:21" ht="27" customHeight="1">
      <c r="A100" s="284"/>
      <c r="B100" s="48" t="s">
        <v>74</v>
      </c>
      <c r="C100" s="27"/>
      <c r="D100" s="27"/>
      <c r="E100" s="106"/>
      <c r="F100" s="86">
        <v>398</v>
      </c>
      <c r="G100" s="86">
        <v>398</v>
      </c>
      <c r="H100" s="86">
        <v>398</v>
      </c>
      <c r="I100" s="86"/>
      <c r="J100" s="161">
        <v>1277.3</v>
      </c>
      <c r="K100" s="202">
        <v>1</v>
      </c>
      <c r="L100" s="45">
        <v>1</v>
      </c>
      <c r="M100" s="193">
        <f t="shared" si="57"/>
        <v>1277.3</v>
      </c>
      <c r="N100" s="121">
        <f t="shared" si="54"/>
        <v>0.28110000000000002</v>
      </c>
      <c r="O100" s="121">
        <f t="shared" si="32"/>
        <v>0.28110000000000002</v>
      </c>
      <c r="P100" s="121">
        <f t="shared" si="55"/>
        <v>0.28110000000000002</v>
      </c>
      <c r="Q100" s="121">
        <f t="shared" si="56"/>
        <v>0.28110000000000002</v>
      </c>
      <c r="R100" s="55">
        <v>359</v>
      </c>
      <c r="S100" s="38">
        <v>359</v>
      </c>
      <c r="T100" s="38">
        <v>359</v>
      </c>
      <c r="U100" s="42">
        <v>359</v>
      </c>
    </row>
    <row r="101" spans="1:21" ht="48">
      <c r="A101" s="135"/>
      <c r="B101" s="71" t="s">
        <v>11</v>
      </c>
      <c r="C101" s="72" t="s">
        <v>16</v>
      </c>
      <c r="D101" s="72" t="s">
        <v>18</v>
      </c>
      <c r="E101" s="73" t="s">
        <v>180</v>
      </c>
      <c r="F101" s="77">
        <f>SUM(F102:F122)</f>
        <v>21426</v>
      </c>
      <c r="G101" s="77">
        <f t="shared" ref="G101:H101" si="58">SUM(G102:G122)</f>
        <v>20480</v>
      </c>
      <c r="H101" s="77">
        <f t="shared" si="58"/>
        <v>20480</v>
      </c>
      <c r="I101" s="77"/>
      <c r="J101" s="40"/>
      <c r="K101" s="197"/>
      <c r="L101" s="40"/>
      <c r="M101" s="40"/>
      <c r="N101" s="40"/>
      <c r="O101" s="40"/>
      <c r="P101" s="40"/>
      <c r="Q101" s="40"/>
      <c r="R101" s="40"/>
      <c r="S101" s="40"/>
      <c r="T101" s="40"/>
      <c r="U101" s="333"/>
    </row>
    <row r="102" spans="1:21" ht="29.25" customHeight="1">
      <c r="A102" s="284" t="s">
        <v>240</v>
      </c>
      <c r="B102" s="48" t="s">
        <v>45</v>
      </c>
      <c r="C102" s="27"/>
      <c r="D102" s="27"/>
      <c r="E102" s="106"/>
      <c r="F102" s="86">
        <v>5219</v>
      </c>
      <c r="G102" s="86">
        <v>5219</v>
      </c>
      <c r="H102" s="86">
        <v>5219</v>
      </c>
      <c r="I102" s="86"/>
      <c r="J102" s="161">
        <v>1277.3</v>
      </c>
      <c r="K102" s="202">
        <v>4.9267120000000002</v>
      </c>
      <c r="L102" s="45">
        <v>1</v>
      </c>
      <c r="M102" s="193">
        <f>ROUND(J102*K102*L102,2)</f>
        <v>6292.89</v>
      </c>
      <c r="N102" s="121">
        <f t="shared" ref="N102:N122" si="59">ROUND(R102/M102,4)</f>
        <v>0.52969999999999995</v>
      </c>
      <c r="O102" s="121">
        <f t="shared" si="32"/>
        <v>0.55659999999999998</v>
      </c>
      <c r="P102" s="121">
        <f t="shared" ref="P102:P122" si="60">ROUND(T102/M102,4)</f>
        <v>0.70389999999999997</v>
      </c>
      <c r="Q102" s="121">
        <f t="shared" ref="Q102:Q122" si="61">ROUND(U102/M102,4)</f>
        <v>1</v>
      </c>
      <c r="R102" s="55">
        <v>3333.2</v>
      </c>
      <c r="S102" s="38">
        <v>3502.56</v>
      </c>
      <c r="T102" s="38">
        <v>4429.33</v>
      </c>
      <c r="U102" s="42">
        <v>6292.89</v>
      </c>
    </row>
    <row r="103" spans="1:21" ht="29.25" customHeight="1">
      <c r="A103" s="284"/>
      <c r="B103" s="5" t="s">
        <v>46</v>
      </c>
      <c r="C103" s="27"/>
      <c r="D103" s="27"/>
      <c r="E103" s="106"/>
      <c r="F103" s="86">
        <v>2826</v>
      </c>
      <c r="G103" s="86">
        <v>2826</v>
      </c>
      <c r="H103" s="86">
        <v>2826</v>
      </c>
      <c r="I103" s="86"/>
      <c r="J103" s="161">
        <v>1277.3</v>
      </c>
      <c r="K103" s="202">
        <v>1.0242933999999999</v>
      </c>
      <c r="L103" s="45">
        <v>1</v>
      </c>
      <c r="M103" s="193">
        <f>ROUND(J103*K103*L103,2)</f>
        <v>1308.33</v>
      </c>
      <c r="N103" s="121">
        <f t="shared" si="59"/>
        <v>1</v>
      </c>
      <c r="O103" s="121">
        <f t="shared" ref="O103:O122" si="62">ROUND(S103/M103,4)</f>
        <v>1</v>
      </c>
      <c r="P103" s="121">
        <f t="shared" si="60"/>
        <v>1</v>
      </c>
      <c r="Q103" s="121">
        <f t="shared" si="61"/>
        <v>1</v>
      </c>
      <c r="R103" s="55">
        <v>1308.33</v>
      </c>
      <c r="S103" s="38">
        <v>1308.33</v>
      </c>
      <c r="T103" s="38">
        <v>1308.33</v>
      </c>
      <c r="U103" s="42">
        <v>1308.33</v>
      </c>
    </row>
    <row r="104" spans="1:21" ht="29.25" customHeight="1">
      <c r="A104" s="284"/>
      <c r="B104" s="5" t="s">
        <v>47</v>
      </c>
      <c r="C104" s="27"/>
      <c r="D104" s="27"/>
      <c r="E104" s="106"/>
      <c r="F104" s="86">
        <v>6568</v>
      </c>
      <c r="G104" s="86">
        <v>6568</v>
      </c>
      <c r="H104" s="86">
        <v>6568</v>
      </c>
      <c r="I104" s="86"/>
      <c r="J104" s="161">
        <v>1277.3</v>
      </c>
      <c r="K104" s="202">
        <v>1</v>
      </c>
      <c r="L104" s="45">
        <v>1</v>
      </c>
      <c r="M104" s="193">
        <f t="shared" ref="M104:M122" si="63">ROUND(J104*L104,2)</f>
        <v>1277.3</v>
      </c>
      <c r="N104" s="121">
        <f t="shared" si="59"/>
        <v>0.64229999999999998</v>
      </c>
      <c r="O104" s="121">
        <f t="shared" si="62"/>
        <v>0.64229999999999998</v>
      </c>
      <c r="P104" s="121">
        <f t="shared" si="60"/>
        <v>0.62690000000000001</v>
      </c>
      <c r="Q104" s="121">
        <f t="shared" si="61"/>
        <v>0.62690000000000001</v>
      </c>
      <c r="R104" s="55">
        <v>820.37</v>
      </c>
      <c r="S104" s="38">
        <v>820.37</v>
      </c>
      <c r="T104" s="38">
        <v>800.68</v>
      </c>
      <c r="U104" s="42">
        <v>800.68</v>
      </c>
    </row>
    <row r="105" spans="1:21" ht="29.25" customHeight="1">
      <c r="A105" s="284"/>
      <c r="B105" s="48" t="s">
        <v>53</v>
      </c>
      <c r="C105" s="27"/>
      <c r="D105" s="27"/>
      <c r="E105" s="106"/>
      <c r="F105" s="86">
        <v>311</v>
      </c>
      <c r="G105" s="86">
        <v>168</v>
      </c>
      <c r="H105" s="86">
        <v>168</v>
      </c>
      <c r="I105" s="86"/>
      <c r="J105" s="161">
        <v>1277.3</v>
      </c>
      <c r="K105" s="202">
        <v>1</v>
      </c>
      <c r="L105" s="45">
        <v>1</v>
      </c>
      <c r="M105" s="193">
        <f t="shared" si="63"/>
        <v>1277.3</v>
      </c>
      <c r="N105" s="121">
        <f t="shared" si="59"/>
        <v>0.52290000000000003</v>
      </c>
      <c r="O105" s="121">
        <f t="shared" si="62"/>
        <v>0.51900000000000002</v>
      </c>
      <c r="P105" s="121">
        <f t="shared" si="60"/>
        <v>0.52729999999999999</v>
      </c>
      <c r="Q105" s="121">
        <f t="shared" si="61"/>
        <v>0.52729999999999999</v>
      </c>
      <c r="R105" s="55">
        <v>667.91</v>
      </c>
      <c r="S105" s="38">
        <v>662.89</v>
      </c>
      <c r="T105" s="38">
        <v>673.54</v>
      </c>
      <c r="U105" s="42">
        <v>673.54</v>
      </c>
    </row>
    <row r="106" spans="1:21" ht="29.25" customHeight="1">
      <c r="A106" s="284"/>
      <c r="B106" s="48" t="s">
        <v>55</v>
      </c>
      <c r="C106" s="27"/>
      <c r="D106" s="27"/>
      <c r="E106" s="106"/>
      <c r="F106" s="86">
        <v>81</v>
      </c>
      <c r="G106" s="86">
        <v>21</v>
      </c>
      <c r="H106" s="86">
        <v>21</v>
      </c>
      <c r="I106" s="86"/>
      <c r="J106" s="161">
        <v>1277.3</v>
      </c>
      <c r="K106" s="202">
        <v>1</v>
      </c>
      <c r="L106" s="45">
        <v>1</v>
      </c>
      <c r="M106" s="193">
        <f t="shared" si="63"/>
        <v>1277.3</v>
      </c>
      <c r="N106" s="121">
        <f t="shared" si="59"/>
        <v>0.25659999999999999</v>
      </c>
      <c r="O106" s="121">
        <f t="shared" si="62"/>
        <v>0.27289999999999998</v>
      </c>
      <c r="P106" s="121">
        <f t="shared" si="60"/>
        <v>0.27289999999999998</v>
      </c>
      <c r="Q106" s="121">
        <f t="shared" si="61"/>
        <v>0.27289999999999998</v>
      </c>
      <c r="R106" s="55">
        <v>327.78</v>
      </c>
      <c r="S106" s="38">
        <v>348.59</v>
      </c>
      <c r="T106" s="38">
        <v>348.59</v>
      </c>
      <c r="U106" s="42">
        <v>348.59</v>
      </c>
    </row>
    <row r="107" spans="1:21" ht="29.25" customHeight="1">
      <c r="A107" s="284"/>
      <c r="B107" s="48" t="s">
        <v>56</v>
      </c>
      <c r="C107" s="27"/>
      <c r="D107" s="27"/>
      <c r="E107" s="106"/>
      <c r="F107" s="86">
        <v>183</v>
      </c>
      <c r="G107" s="86">
        <v>183</v>
      </c>
      <c r="H107" s="86">
        <v>183</v>
      </c>
      <c r="I107" s="86"/>
      <c r="J107" s="161">
        <v>1277.3</v>
      </c>
      <c r="K107" s="202">
        <v>1</v>
      </c>
      <c r="L107" s="45">
        <v>1</v>
      </c>
      <c r="M107" s="193">
        <f t="shared" si="63"/>
        <v>1277.3</v>
      </c>
      <c r="N107" s="121">
        <f t="shared" si="59"/>
        <v>0.32390000000000002</v>
      </c>
      <c r="O107" s="121">
        <f t="shared" si="62"/>
        <v>0.37590000000000001</v>
      </c>
      <c r="P107" s="121">
        <f t="shared" si="60"/>
        <v>0.37590000000000001</v>
      </c>
      <c r="Q107" s="121">
        <f t="shared" si="61"/>
        <v>0.37590000000000001</v>
      </c>
      <c r="R107" s="55">
        <v>413.68</v>
      </c>
      <c r="S107" s="38">
        <v>480.1</v>
      </c>
      <c r="T107" s="38">
        <v>480.1</v>
      </c>
      <c r="U107" s="42">
        <v>480.1</v>
      </c>
    </row>
    <row r="108" spans="1:21" ht="29.25" customHeight="1">
      <c r="A108" s="284"/>
      <c r="B108" s="48" t="s">
        <v>57</v>
      </c>
      <c r="C108" s="27"/>
      <c r="D108" s="27"/>
      <c r="E108" s="106"/>
      <c r="F108" s="86">
        <v>366</v>
      </c>
      <c r="G108" s="86">
        <v>106</v>
      </c>
      <c r="H108" s="86">
        <v>106</v>
      </c>
      <c r="I108" s="86">
        <v>76</v>
      </c>
      <c r="J108" s="161">
        <v>1277.3</v>
      </c>
      <c r="K108" s="202">
        <v>1</v>
      </c>
      <c r="L108" s="45">
        <v>1</v>
      </c>
      <c r="M108" s="193">
        <f t="shared" si="63"/>
        <v>1277.3</v>
      </c>
      <c r="N108" s="121">
        <f t="shared" si="59"/>
        <v>0.35120000000000001</v>
      </c>
      <c r="O108" s="121">
        <f t="shared" si="62"/>
        <v>0.35120000000000001</v>
      </c>
      <c r="P108" s="121">
        <f t="shared" si="60"/>
        <v>0.35120000000000001</v>
      </c>
      <c r="Q108" s="121">
        <f t="shared" si="61"/>
        <v>0.29020000000000001</v>
      </c>
      <c r="R108" s="55">
        <v>448.56</v>
      </c>
      <c r="S108" s="38">
        <v>448.56</v>
      </c>
      <c r="T108" s="38">
        <v>448.56</v>
      </c>
      <c r="U108" s="42">
        <v>370.63</v>
      </c>
    </row>
    <row r="109" spans="1:21" ht="29.25" customHeight="1">
      <c r="A109" s="284"/>
      <c r="B109" s="48" t="s">
        <v>58</v>
      </c>
      <c r="C109" s="27"/>
      <c r="D109" s="27"/>
      <c r="E109" s="106"/>
      <c r="F109" s="86">
        <v>365</v>
      </c>
      <c r="G109" s="86">
        <v>176</v>
      </c>
      <c r="H109" s="86">
        <v>176</v>
      </c>
      <c r="I109" s="86"/>
      <c r="J109" s="161">
        <v>1277.3</v>
      </c>
      <c r="K109" s="202">
        <v>1</v>
      </c>
      <c r="L109" s="45">
        <v>1</v>
      </c>
      <c r="M109" s="193">
        <f t="shared" si="63"/>
        <v>1277.3</v>
      </c>
      <c r="N109" s="121">
        <f t="shared" si="59"/>
        <v>0.2994</v>
      </c>
      <c r="O109" s="121">
        <f t="shared" si="62"/>
        <v>0.31090000000000001</v>
      </c>
      <c r="P109" s="121">
        <f t="shared" si="60"/>
        <v>0.31090000000000001</v>
      </c>
      <c r="Q109" s="121">
        <f t="shared" si="61"/>
        <v>0.31090000000000001</v>
      </c>
      <c r="R109" s="55">
        <v>382.36</v>
      </c>
      <c r="S109" s="38">
        <v>397.16</v>
      </c>
      <c r="T109" s="38">
        <v>397.16</v>
      </c>
      <c r="U109" s="42">
        <v>397.16</v>
      </c>
    </row>
    <row r="110" spans="1:21" ht="29.25" customHeight="1">
      <c r="A110" s="284"/>
      <c r="B110" s="48" t="s">
        <v>59</v>
      </c>
      <c r="C110" s="27"/>
      <c r="D110" s="27"/>
      <c r="E110" s="106"/>
      <c r="F110" s="86">
        <v>549</v>
      </c>
      <c r="G110" s="86">
        <v>275</v>
      </c>
      <c r="H110" s="86">
        <v>275</v>
      </c>
      <c r="I110" s="86"/>
      <c r="J110" s="161">
        <v>1277.3</v>
      </c>
      <c r="K110" s="202">
        <v>1</v>
      </c>
      <c r="L110" s="45">
        <v>1</v>
      </c>
      <c r="M110" s="193">
        <f t="shared" si="63"/>
        <v>1277.3</v>
      </c>
      <c r="N110" s="121">
        <f t="shared" si="59"/>
        <v>0.50790000000000002</v>
      </c>
      <c r="O110" s="121">
        <f t="shared" si="62"/>
        <v>0.2626</v>
      </c>
      <c r="P110" s="121">
        <f t="shared" si="60"/>
        <v>0.26269999999999999</v>
      </c>
      <c r="Q110" s="121">
        <f t="shared" si="61"/>
        <v>0.26269999999999999</v>
      </c>
      <c r="R110" s="55">
        <v>648.79999999999995</v>
      </c>
      <c r="S110" s="38">
        <v>335.47</v>
      </c>
      <c r="T110" s="38">
        <v>335.57</v>
      </c>
      <c r="U110" s="42">
        <v>335.57</v>
      </c>
    </row>
    <row r="111" spans="1:21" ht="29.25" customHeight="1">
      <c r="A111" s="284"/>
      <c r="B111" s="48" t="s">
        <v>61</v>
      </c>
      <c r="C111" s="27"/>
      <c r="D111" s="27"/>
      <c r="E111" s="106"/>
      <c r="F111" s="86">
        <v>850</v>
      </c>
      <c r="G111" s="86">
        <v>850</v>
      </c>
      <c r="H111" s="86">
        <v>850</v>
      </c>
      <c r="I111" s="86"/>
      <c r="J111" s="161">
        <v>1277.3</v>
      </c>
      <c r="K111" s="202">
        <v>1</v>
      </c>
      <c r="L111" s="45">
        <v>1</v>
      </c>
      <c r="M111" s="193">
        <f t="shared" si="63"/>
        <v>1277.3</v>
      </c>
      <c r="N111" s="121">
        <f t="shared" si="59"/>
        <v>0.68610000000000004</v>
      </c>
      <c r="O111" s="121">
        <f t="shared" si="62"/>
        <v>0.24709999999999999</v>
      </c>
      <c r="P111" s="121">
        <f t="shared" si="60"/>
        <v>0.24709999999999999</v>
      </c>
      <c r="Q111" s="121">
        <f t="shared" si="61"/>
        <v>0.24709999999999999</v>
      </c>
      <c r="R111" s="55">
        <v>876.36</v>
      </c>
      <c r="S111" s="38">
        <v>315.57</v>
      </c>
      <c r="T111" s="38">
        <v>315.57</v>
      </c>
      <c r="U111" s="42">
        <v>315.57</v>
      </c>
    </row>
    <row r="112" spans="1:21" ht="29.25" customHeight="1">
      <c r="A112" s="284"/>
      <c r="B112" s="48" t="s">
        <v>62</v>
      </c>
      <c r="C112" s="27"/>
      <c r="D112" s="27"/>
      <c r="E112" s="106"/>
      <c r="F112" s="86">
        <v>378</v>
      </c>
      <c r="G112" s="86">
        <v>378</v>
      </c>
      <c r="H112" s="86">
        <v>378</v>
      </c>
      <c r="I112" s="86"/>
      <c r="J112" s="161">
        <v>1277.3</v>
      </c>
      <c r="K112" s="202">
        <v>1</v>
      </c>
      <c r="L112" s="45">
        <v>1</v>
      </c>
      <c r="M112" s="193">
        <f t="shared" si="63"/>
        <v>1277.3</v>
      </c>
      <c r="N112" s="121">
        <f t="shared" si="59"/>
        <v>0.4748</v>
      </c>
      <c r="O112" s="121">
        <f t="shared" si="62"/>
        <v>0.49609999999999999</v>
      </c>
      <c r="P112" s="121">
        <f t="shared" si="60"/>
        <v>0.49609999999999999</v>
      </c>
      <c r="Q112" s="121">
        <f t="shared" si="61"/>
        <v>0.49609999999999999</v>
      </c>
      <c r="R112" s="55">
        <v>606.41</v>
      </c>
      <c r="S112" s="38">
        <v>633.73</v>
      </c>
      <c r="T112" s="38">
        <v>633.73</v>
      </c>
      <c r="U112" s="42">
        <v>633.73</v>
      </c>
    </row>
    <row r="113" spans="1:21" ht="29.25" customHeight="1">
      <c r="A113" s="284"/>
      <c r="B113" s="48" t="s">
        <v>63</v>
      </c>
      <c r="C113" s="27"/>
      <c r="D113" s="27"/>
      <c r="E113" s="106"/>
      <c r="F113" s="86">
        <v>703</v>
      </c>
      <c r="G113" s="86">
        <v>703</v>
      </c>
      <c r="H113" s="86">
        <v>703</v>
      </c>
      <c r="I113" s="86"/>
      <c r="J113" s="161">
        <v>1277.3</v>
      </c>
      <c r="K113" s="202">
        <v>1</v>
      </c>
      <c r="L113" s="45">
        <v>1</v>
      </c>
      <c r="M113" s="193">
        <f t="shared" si="63"/>
        <v>1277.3</v>
      </c>
      <c r="N113" s="121">
        <f t="shared" si="59"/>
        <v>0.37319999999999998</v>
      </c>
      <c r="O113" s="121">
        <f t="shared" si="62"/>
        <v>0.37319999999999998</v>
      </c>
      <c r="P113" s="121">
        <f t="shared" si="60"/>
        <v>0.37319999999999998</v>
      </c>
      <c r="Q113" s="121">
        <f t="shared" si="61"/>
        <v>0.37319999999999998</v>
      </c>
      <c r="R113" s="55">
        <v>476.69</v>
      </c>
      <c r="S113" s="38">
        <v>476.69</v>
      </c>
      <c r="T113" s="38">
        <v>476.69</v>
      </c>
      <c r="U113" s="42">
        <v>476.69</v>
      </c>
    </row>
    <row r="114" spans="1:21" ht="29.25" customHeight="1">
      <c r="A114" s="284"/>
      <c r="B114" s="48" t="s">
        <v>65</v>
      </c>
      <c r="C114" s="27"/>
      <c r="D114" s="27"/>
      <c r="E114" s="106"/>
      <c r="F114" s="86">
        <v>366</v>
      </c>
      <c r="G114" s="86">
        <v>366</v>
      </c>
      <c r="H114" s="86">
        <v>366</v>
      </c>
      <c r="I114" s="86"/>
      <c r="J114" s="161">
        <v>1277.3</v>
      </c>
      <c r="K114" s="202">
        <v>1</v>
      </c>
      <c r="L114" s="45">
        <v>1</v>
      </c>
      <c r="M114" s="193">
        <f t="shared" si="63"/>
        <v>1277.3</v>
      </c>
      <c r="N114" s="121">
        <f t="shared" si="59"/>
        <v>0.39729999999999999</v>
      </c>
      <c r="O114" s="121">
        <f t="shared" si="62"/>
        <v>0.1479</v>
      </c>
      <c r="P114" s="121">
        <f t="shared" si="60"/>
        <v>0.1479</v>
      </c>
      <c r="Q114" s="121">
        <f t="shared" si="61"/>
        <v>0.1479</v>
      </c>
      <c r="R114" s="55">
        <v>507.42</v>
      </c>
      <c r="S114" s="38">
        <v>188.93</v>
      </c>
      <c r="T114" s="38">
        <v>188.93</v>
      </c>
      <c r="U114" s="42">
        <v>188.93</v>
      </c>
    </row>
    <row r="115" spans="1:21" ht="29.25" customHeight="1">
      <c r="A115" s="284"/>
      <c r="B115" s="48" t="s">
        <v>66</v>
      </c>
      <c r="C115" s="27"/>
      <c r="D115" s="27"/>
      <c r="E115" s="106"/>
      <c r="F115" s="86">
        <v>212</v>
      </c>
      <c r="G115" s="86">
        <v>212</v>
      </c>
      <c r="H115" s="86">
        <v>212</v>
      </c>
      <c r="I115" s="86"/>
      <c r="J115" s="161">
        <v>1277.3</v>
      </c>
      <c r="K115" s="202">
        <v>1</v>
      </c>
      <c r="L115" s="45">
        <v>1</v>
      </c>
      <c r="M115" s="193">
        <f t="shared" si="63"/>
        <v>1277.3</v>
      </c>
      <c r="N115" s="121">
        <f t="shared" si="59"/>
        <v>0.16070000000000001</v>
      </c>
      <c r="O115" s="121">
        <f t="shared" si="62"/>
        <v>0.16070000000000001</v>
      </c>
      <c r="P115" s="121">
        <f t="shared" si="60"/>
        <v>0.16070000000000001</v>
      </c>
      <c r="Q115" s="121">
        <f t="shared" si="61"/>
        <v>0.16070000000000001</v>
      </c>
      <c r="R115" s="55">
        <v>205.3</v>
      </c>
      <c r="S115" s="38">
        <v>205.3</v>
      </c>
      <c r="T115" s="38">
        <v>205.3</v>
      </c>
      <c r="U115" s="42">
        <v>205.3</v>
      </c>
    </row>
    <row r="116" spans="1:21" ht="29.25" customHeight="1">
      <c r="A116" s="284"/>
      <c r="B116" s="48" t="s">
        <v>67</v>
      </c>
      <c r="C116" s="27"/>
      <c r="D116" s="27"/>
      <c r="E116" s="106"/>
      <c r="F116" s="86">
        <v>212</v>
      </c>
      <c r="G116" s="86">
        <v>212</v>
      </c>
      <c r="H116" s="86">
        <v>212</v>
      </c>
      <c r="I116" s="86"/>
      <c r="J116" s="161">
        <v>1277.3</v>
      </c>
      <c r="K116" s="202">
        <v>1</v>
      </c>
      <c r="L116" s="45">
        <v>1</v>
      </c>
      <c r="M116" s="193">
        <f t="shared" si="63"/>
        <v>1277.3</v>
      </c>
      <c r="N116" s="121">
        <f t="shared" si="59"/>
        <v>0.32890000000000003</v>
      </c>
      <c r="O116" s="121">
        <f t="shared" si="62"/>
        <v>0.32890000000000003</v>
      </c>
      <c r="P116" s="121">
        <f t="shared" si="60"/>
        <v>0.3548</v>
      </c>
      <c r="Q116" s="121">
        <f t="shared" si="61"/>
        <v>0.3548</v>
      </c>
      <c r="R116" s="55">
        <v>420.07</v>
      </c>
      <c r="S116" s="38">
        <v>420.07</v>
      </c>
      <c r="T116" s="38">
        <v>453.19</v>
      </c>
      <c r="U116" s="42">
        <v>453.19</v>
      </c>
    </row>
    <row r="117" spans="1:21" ht="29.25" customHeight="1">
      <c r="A117" s="284"/>
      <c r="B117" s="48" t="s">
        <v>68</v>
      </c>
      <c r="C117" s="27"/>
      <c r="D117" s="27"/>
      <c r="E117" s="106"/>
      <c r="F117" s="86">
        <v>310</v>
      </c>
      <c r="G117" s="86">
        <v>310</v>
      </c>
      <c r="H117" s="86">
        <v>310</v>
      </c>
      <c r="I117" s="86"/>
      <c r="J117" s="161">
        <v>1277.3</v>
      </c>
      <c r="K117" s="202">
        <v>1</v>
      </c>
      <c r="L117" s="45">
        <v>1</v>
      </c>
      <c r="M117" s="193">
        <f t="shared" si="63"/>
        <v>1277.3</v>
      </c>
      <c r="N117" s="121">
        <f t="shared" si="59"/>
        <v>0.24279999999999999</v>
      </c>
      <c r="O117" s="121">
        <f t="shared" si="62"/>
        <v>0.24279999999999999</v>
      </c>
      <c r="P117" s="121">
        <f t="shared" si="60"/>
        <v>0.24279999999999999</v>
      </c>
      <c r="Q117" s="121">
        <f t="shared" si="61"/>
        <v>0.24279999999999999</v>
      </c>
      <c r="R117" s="55">
        <v>310.11</v>
      </c>
      <c r="S117" s="38">
        <v>310.11</v>
      </c>
      <c r="T117" s="38">
        <v>310.11</v>
      </c>
      <c r="U117" s="42">
        <v>310.11</v>
      </c>
    </row>
    <row r="118" spans="1:21" ht="29.25" customHeight="1">
      <c r="A118" s="284"/>
      <c r="B118" s="48" t="s">
        <v>69</v>
      </c>
      <c r="C118" s="27"/>
      <c r="D118" s="27"/>
      <c r="E118" s="106"/>
      <c r="F118" s="86">
        <v>788</v>
      </c>
      <c r="G118" s="86">
        <v>768</v>
      </c>
      <c r="H118" s="86">
        <v>768</v>
      </c>
      <c r="I118" s="86"/>
      <c r="J118" s="161">
        <v>1277.3</v>
      </c>
      <c r="K118" s="202">
        <v>1</v>
      </c>
      <c r="L118" s="45">
        <v>1</v>
      </c>
      <c r="M118" s="193">
        <f t="shared" si="63"/>
        <v>1277.3</v>
      </c>
      <c r="N118" s="121">
        <f t="shared" si="59"/>
        <v>0.33389999999999997</v>
      </c>
      <c r="O118" s="121">
        <f t="shared" si="62"/>
        <v>0.33389999999999997</v>
      </c>
      <c r="P118" s="121">
        <f t="shared" si="60"/>
        <v>0.33389999999999997</v>
      </c>
      <c r="Q118" s="121">
        <f t="shared" si="61"/>
        <v>0.33389999999999997</v>
      </c>
      <c r="R118" s="55">
        <v>426.48</v>
      </c>
      <c r="S118" s="38">
        <v>426.48</v>
      </c>
      <c r="T118" s="38">
        <v>426.48</v>
      </c>
      <c r="U118" s="42">
        <v>426.48</v>
      </c>
    </row>
    <row r="119" spans="1:21" ht="29.25" customHeight="1">
      <c r="A119" s="284"/>
      <c r="B119" s="48" t="s">
        <v>70</v>
      </c>
      <c r="C119" s="27"/>
      <c r="D119" s="27"/>
      <c r="E119" s="106"/>
      <c r="F119" s="86">
        <v>260</v>
      </c>
      <c r="G119" s="86">
        <v>260</v>
      </c>
      <c r="H119" s="86">
        <v>260</v>
      </c>
      <c r="I119" s="86"/>
      <c r="J119" s="161">
        <v>1277.3</v>
      </c>
      <c r="K119" s="202">
        <v>1</v>
      </c>
      <c r="L119" s="45">
        <v>1</v>
      </c>
      <c r="M119" s="193">
        <f t="shared" si="63"/>
        <v>1277.3</v>
      </c>
      <c r="N119" s="121">
        <f t="shared" si="59"/>
        <v>0.28689999999999999</v>
      </c>
      <c r="O119" s="121">
        <f t="shared" si="62"/>
        <v>0.28689999999999999</v>
      </c>
      <c r="P119" s="121">
        <f t="shared" si="60"/>
        <v>0.28689999999999999</v>
      </c>
      <c r="Q119" s="121">
        <f t="shared" si="61"/>
        <v>0.28689999999999999</v>
      </c>
      <c r="R119" s="55">
        <v>366.49</v>
      </c>
      <c r="S119" s="38">
        <v>366.49</v>
      </c>
      <c r="T119" s="38">
        <v>366.49</v>
      </c>
      <c r="U119" s="42">
        <v>366.49</v>
      </c>
    </row>
    <row r="120" spans="1:21" ht="29.25" customHeight="1">
      <c r="A120" s="284"/>
      <c r="B120" s="48" t="s">
        <v>71</v>
      </c>
      <c r="C120" s="27"/>
      <c r="D120" s="27"/>
      <c r="E120" s="106"/>
      <c r="F120" s="86">
        <v>274</v>
      </c>
      <c r="G120" s="86">
        <v>274</v>
      </c>
      <c r="H120" s="86">
        <v>274</v>
      </c>
      <c r="I120" s="86"/>
      <c r="J120" s="161">
        <v>1277.3</v>
      </c>
      <c r="K120" s="202">
        <v>1</v>
      </c>
      <c r="L120" s="45">
        <v>1</v>
      </c>
      <c r="M120" s="193">
        <f t="shared" si="63"/>
        <v>1277.3</v>
      </c>
      <c r="N120" s="121">
        <f t="shared" si="59"/>
        <v>0.23330000000000001</v>
      </c>
      <c r="O120" s="121">
        <f t="shared" si="62"/>
        <v>0.2384</v>
      </c>
      <c r="P120" s="121">
        <f t="shared" si="60"/>
        <v>0.2384</v>
      </c>
      <c r="Q120" s="121">
        <f t="shared" si="61"/>
        <v>0.2384</v>
      </c>
      <c r="R120" s="55">
        <v>298.02999999999997</v>
      </c>
      <c r="S120" s="38">
        <v>304.45999999999998</v>
      </c>
      <c r="T120" s="38">
        <v>304.45999999999998</v>
      </c>
      <c r="U120" s="42">
        <v>304.45999999999998</v>
      </c>
    </row>
    <row r="121" spans="1:21" ht="29.25" customHeight="1">
      <c r="A121" s="284"/>
      <c r="B121" s="48" t="s">
        <v>73</v>
      </c>
      <c r="C121" s="27"/>
      <c r="D121" s="27"/>
      <c r="E121" s="106"/>
      <c r="F121" s="86">
        <v>180</v>
      </c>
      <c r="G121" s="86">
        <v>180</v>
      </c>
      <c r="H121" s="86">
        <v>180</v>
      </c>
      <c r="I121" s="86">
        <v>154</v>
      </c>
      <c r="J121" s="161">
        <v>1277.3</v>
      </c>
      <c r="K121" s="202">
        <v>1</v>
      </c>
      <c r="L121" s="45">
        <v>1</v>
      </c>
      <c r="M121" s="193">
        <f t="shared" si="63"/>
        <v>1277.3</v>
      </c>
      <c r="N121" s="121">
        <f t="shared" si="59"/>
        <v>0.45639999999999997</v>
      </c>
      <c r="O121" s="121">
        <f t="shared" si="62"/>
        <v>0.45639999999999997</v>
      </c>
      <c r="P121" s="121">
        <f t="shared" si="60"/>
        <v>0.45639999999999997</v>
      </c>
      <c r="Q121" s="121">
        <f t="shared" si="61"/>
        <v>0.42099999999999999</v>
      </c>
      <c r="R121" s="55">
        <v>582.97</v>
      </c>
      <c r="S121" s="38">
        <v>582.97</v>
      </c>
      <c r="T121" s="38">
        <v>582.97</v>
      </c>
      <c r="U121" s="42">
        <v>537.79</v>
      </c>
    </row>
    <row r="122" spans="1:21" ht="29.25" customHeight="1">
      <c r="A122" s="284"/>
      <c r="B122" s="48" t="s">
        <v>74</v>
      </c>
      <c r="C122" s="27"/>
      <c r="D122" s="27"/>
      <c r="E122" s="106"/>
      <c r="F122" s="86">
        <v>425</v>
      </c>
      <c r="G122" s="86">
        <v>425</v>
      </c>
      <c r="H122" s="86">
        <v>425</v>
      </c>
      <c r="I122" s="86"/>
      <c r="J122" s="161">
        <v>1277.3</v>
      </c>
      <c r="K122" s="202">
        <v>1</v>
      </c>
      <c r="L122" s="45">
        <v>1</v>
      </c>
      <c r="M122" s="193">
        <f t="shared" si="63"/>
        <v>1277.3</v>
      </c>
      <c r="N122" s="121">
        <f t="shared" si="59"/>
        <v>0.2838</v>
      </c>
      <c r="O122" s="121">
        <f t="shared" si="62"/>
        <v>0.2838</v>
      </c>
      <c r="P122" s="121">
        <f t="shared" si="60"/>
        <v>0.2838</v>
      </c>
      <c r="Q122" s="121">
        <f t="shared" si="61"/>
        <v>0.2838</v>
      </c>
      <c r="R122" s="55">
        <v>362.5</v>
      </c>
      <c r="S122" s="38">
        <v>362.5</v>
      </c>
      <c r="T122" s="38">
        <v>362.5</v>
      </c>
      <c r="U122" s="42">
        <v>362.5</v>
      </c>
    </row>
    <row r="123" spans="1:21" ht="72" customHeight="1">
      <c r="A123" s="135"/>
      <c r="B123" s="71" t="s">
        <v>11</v>
      </c>
      <c r="C123" s="72" t="s">
        <v>16</v>
      </c>
      <c r="D123" s="72" t="s">
        <v>19</v>
      </c>
      <c r="E123" s="73" t="s">
        <v>180</v>
      </c>
      <c r="F123" s="77">
        <f>SUM(F124:F142)</f>
        <v>20277</v>
      </c>
      <c r="G123" s="77">
        <f t="shared" ref="G123:H123" si="64">SUM(G124:G142)</f>
        <v>19067</v>
      </c>
      <c r="H123" s="77">
        <f t="shared" si="64"/>
        <v>18917</v>
      </c>
      <c r="I123" s="77"/>
      <c r="J123" s="40"/>
      <c r="K123" s="197"/>
      <c r="L123" s="40"/>
      <c r="M123" s="40"/>
      <c r="N123" s="40"/>
      <c r="O123" s="40"/>
      <c r="P123" s="40"/>
      <c r="Q123" s="40"/>
      <c r="R123" s="40"/>
      <c r="S123" s="40"/>
      <c r="T123" s="40"/>
      <c r="U123" s="333"/>
    </row>
    <row r="124" spans="1:21" ht="25.5">
      <c r="A124" s="284" t="s">
        <v>241</v>
      </c>
      <c r="B124" s="48" t="s">
        <v>44</v>
      </c>
      <c r="C124" s="27"/>
      <c r="D124" s="27"/>
      <c r="E124" s="106"/>
      <c r="F124" s="86">
        <v>12200</v>
      </c>
      <c r="G124" s="86">
        <v>12200</v>
      </c>
      <c r="H124" s="86">
        <v>12200</v>
      </c>
      <c r="I124" s="86"/>
      <c r="J124" s="161">
        <v>1277.3</v>
      </c>
      <c r="K124" s="200">
        <v>1.45</v>
      </c>
      <c r="L124" s="45">
        <v>1</v>
      </c>
      <c r="M124" s="193">
        <f>ROUND(J124*K124*L124,1)</f>
        <v>1852.1</v>
      </c>
      <c r="N124" s="121">
        <f t="shared" ref="N124:N142" si="65">ROUND(R124/M124,4)</f>
        <v>0.4032</v>
      </c>
      <c r="O124" s="121">
        <f t="shared" ref="O124:O142" si="66">ROUND(S124/M124,4)</f>
        <v>0.43109999999999998</v>
      </c>
      <c r="P124" s="121">
        <f t="shared" ref="P124:P142" si="67">ROUND(T124/M124,4)</f>
        <v>0.46329999999999999</v>
      </c>
      <c r="Q124" s="121">
        <f t="shared" ref="Q124:Q142" si="68">ROUND(U124/M124,4)</f>
        <v>0.53510000000000002</v>
      </c>
      <c r="R124" s="55">
        <v>746.75</v>
      </c>
      <c r="S124" s="38">
        <v>798.44</v>
      </c>
      <c r="T124" s="38">
        <v>858.11</v>
      </c>
      <c r="U124" s="42">
        <v>990.97</v>
      </c>
    </row>
    <row r="125" spans="1:21" ht="25.5">
      <c r="A125" s="284"/>
      <c r="B125" s="171" t="s">
        <v>53</v>
      </c>
      <c r="C125" s="27"/>
      <c r="D125" s="27"/>
      <c r="E125" s="172"/>
      <c r="F125" s="86">
        <v>0</v>
      </c>
      <c r="G125" s="86">
        <v>19</v>
      </c>
      <c r="H125" s="86">
        <v>19</v>
      </c>
      <c r="I125" s="86"/>
      <c r="J125" s="161">
        <v>1277.3</v>
      </c>
      <c r="K125" s="200">
        <v>1</v>
      </c>
      <c r="L125" s="45">
        <v>1</v>
      </c>
      <c r="M125" s="193">
        <f>ROUND(J125*K125*L125,1)</f>
        <v>1277.3</v>
      </c>
      <c r="N125" s="121">
        <f t="shared" ref="N125" si="69">ROUND(R125/M125,4)</f>
        <v>0</v>
      </c>
      <c r="O125" s="121">
        <f t="shared" si="66"/>
        <v>0.17949999999999999</v>
      </c>
      <c r="P125" s="121">
        <f t="shared" si="67"/>
        <v>0.18240000000000001</v>
      </c>
      <c r="Q125" s="121">
        <f t="shared" si="68"/>
        <v>0.18240000000000001</v>
      </c>
      <c r="R125" s="55">
        <v>0</v>
      </c>
      <c r="S125" s="38">
        <v>229.29</v>
      </c>
      <c r="T125" s="38">
        <v>232.92</v>
      </c>
      <c r="U125" s="42">
        <v>232.92</v>
      </c>
    </row>
    <row r="126" spans="1:21" ht="38.25" customHeight="1">
      <c r="A126" s="284"/>
      <c r="B126" s="5" t="s">
        <v>46</v>
      </c>
      <c r="C126" s="27"/>
      <c r="D126" s="27"/>
      <c r="E126" s="106"/>
      <c r="F126" s="86">
        <v>1015</v>
      </c>
      <c r="G126" s="86">
        <v>1015</v>
      </c>
      <c r="H126" s="86">
        <v>1015</v>
      </c>
      <c r="I126" s="86"/>
      <c r="J126" s="161">
        <v>1277.3</v>
      </c>
      <c r="K126" s="200">
        <v>1.02742504</v>
      </c>
      <c r="L126" s="45">
        <v>1</v>
      </c>
      <c r="M126" s="193">
        <f>ROUND(J126*K126*L126,2)</f>
        <v>1312.33</v>
      </c>
      <c r="N126" s="121">
        <f t="shared" si="65"/>
        <v>1</v>
      </c>
      <c r="O126" s="121">
        <f t="shared" si="66"/>
        <v>1</v>
      </c>
      <c r="P126" s="121">
        <f t="shared" si="67"/>
        <v>1</v>
      </c>
      <c r="Q126" s="121">
        <f t="shared" si="68"/>
        <v>1</v>
      </c>
      <c r="R126" s="55">
        <v>1312.33</v>
      </c>
      <c r="S126" s="38">
        <v>1312.33</v>
      </c>
      <c r="T126" s="38">
        <v>1312.33</v>
      </c>
      <c r="U126" s="42">
        <v>1312.33</v>
      </c>
    </row>
    <row r="127" spans="1:21" ht="25.5">
      <c r="A127" s="284"/>
      <c r="B127" s="5" t="s">
        <v>47</v>
      </c>
      <c r="C127" s="27"/>
      <c r="D127" s="27"/>
      <c r="E127" s="106"/>
      <c r="F127" s="86">
        <v>1409</v>
      </c>
      <c r="G127" s="86">
        <v>1409</v>
      </c>
      <c r="H127" s="86">
        <v>1259</v>
      </c>
      <c r="I127" s="86"/>
      <c r="J127" s="161">
        <v>1277.3</v>
      </c>
      <c r="K127" s="200">
        <v>1</v>
      </c>
      <c r="L127" s="45">
        <v>1</v>
      </c>
      <c r="M127" s="193">
        <f t="shared" ref="M127:M142" si="70">ROUND(J127*L127,2)</f>
        <v>1277.3</v>
      </c>
      <c r="N127" s="121">
        <f t="shared" si="65"/>
        <v>0.64490000000000003</v>
      </c>
      <c r="O127" s="121">
        <f t="shared" si="66"/>
        <v>0.64490000000000003</v>
      </c>
      <c r="P127" s="121">
        <f t="shared" si="67"/>
        <v>0.62990000000000002</v>
      </c>
      <c r="Q127" s="121">
        <f t="shared" si="68"/>
        <v>0.62990000000000002</v>
      </c>
      <c r="R127" s="55">
        <v>823.67</v>
      </c>
      <c r="S127" s="38">
        <v>823.67</v>
      </c>
      <c r="T127" s="38">
        <v>804.57</v>
      </c>
      <c r="U127" s="42">
        <v>804.57</v>
      </c>
    </row>
    <row r="128" spans="1:21" ht="25.5">
      <c r="A128" s="284"/>
      <c r="B128" s="48" t="s">
        <v>57</v>
      </c>
      <c r="C128" s="27"/>
      <c r="D128" s="27"/>
      <c r="E128" s="106"/>
      <c r="F128" s="86">
        <v>680</v>
      </c>
      <c r="G128" s="86">
        <v>680</v>
      </c>
      <c r="H128" s="86">
        <v>680</v>
      </c>
      <c r="I128" s="86">
        <v>95</v>
      </c>
      <c r="J128" s="161">
        <v>1277.3</v>
      </c>
      <c r="K128" s="200">
        <v>1</v>
      </c>
      <c r="L128" s="45">
        <v>1</v>
      </c>
      <c r="M128" s="193">
        <f t="shared" si="70"/>
        <v>1277.3</v>
      </c>
      <c r="N128" s="121">
        <f t="shared" si="65"/>
        <v>0.3543</v>
      </c>
      <c r="O128" s="121">
        <f t="shared" si="66"/>
        <v>0.3543</v>
      </c>
      <c r="P128" s="121">
        <f t="shared" si="67"/>
        <v>0.3543</v>
      </c>
      <c r="Q128" s="121">
        <f t="shared" si="68"/>
        <v>0.29170000000000001</v>
      </c>
      <c r="R128" s="55">
        <v>452.56</v>
      </c>
      <c r="S128" s="38">
        <v>452.56</v>
      </c>
      <c r="T128" s="38">
        <v>452.56</v>
      </c>
      <c r="U128" s="42">
        <v>372.64</v>
      </c>
    </row>
    <row r="129" spans="1:21" ht="28.5" customHeight="1">
      <c r="A129" s="284"/>
      <c r="B129" s="48" t="s">
        <v>59</v>
      </c>
      <c r="C129" s="27"/>
      <c r="D129" s="27"/>
      <c r="E129" s="106"/>
      <c r="F129" s="86">
        <v>445</v>
      </c>
      <c r="G129" s="86">
        <v>445</v>
      </c>
      <c r="H129" s="86">
        <v>445</v>
      </c>
      <c r="I129" s="86"/>
      <c r="J129" s="161">
        <v>1277.3</v>
      </c>
      <c r="K129" s="200">
        <v>1</v>
      </c>
      <c r="L129" s="45">
        <v>1</v>
      </c>
      <c r="M129" s="193">
        <f t="shared" si="70"/>
        <v>1277.3</v>
      </c>
      <c r="N129" s="121">
        <f t="shared" si="65"/>
        <v>0.5111</v>
      </c>
      <c r="O129" s="121">
        <f t="shared" si="66"/>
        <v>0.26579999999999998</v>
      </c>
      <c r="P129" s="121">
        <f t="shared" si="67"/>
        <v>0.26579999999999998</v>
      </c>
      <c r="Q129" s="121">
        <f t="shared" si="68"/>
        <v>0.26579999999999998</v>
      </c>
      <c r="R129" s="55">
        <v>652.79999999999995</v>
      </c>
      <c r="S129" s="38">
        <v>339.47</v>
      </c>
      <c r="T129" s="38">
        <v>339.47</v>
      </c>
      <c r="U129" s="42">
        <v>339.47</v>
      </c>
    </row>
    <row r="130" spans="1:21" ht="28.5" customHeight="1">
      <c r="A130" s="284"/>
      <c r="B130" s="48" t="s">
        <v>61</v>
      </c>
      <c r="C130" s="27"/>
      <c r="D130" s="27"/>
      <c r="E130" s="106"/>
      <c r="F130" s="86">
        <v>689</v>
      </c>
      <c r="G130" s="86">
        <v>689</v>
      </c>
      <c r="H130" s="86">
        <v>689</v>
      </c>
      <c r="I130" s="86"/>
      <c r="J130" s="161">
        <v>1277.3</v>
      </c>
      <c r="K130" s="200">
        <v>1</v>
      </c>
      <c r="L130" s="45">
        <v>1</v>
      </c>
      <c r="M130" s="193">
        <f t="shared" si="70"/>
        <v>1277.3</v>
      </c>
      <c r="N130" s="121">
        <f t="shared" si="65"/>
        <v>0.68920000000000003</v>
      </c>
      <c r="O130" s="121">
        <f t="shared" si="66"/>
        <v>0.25019999999999998</v>
      </c>
      <c r="P130" s="121">
        <f t="shared" si="67"/>
        <v>0.25019999999999998</v>
      </c>
      <c r="Q130" s="121">
        <f t="shared" si="68"/>
        <v>0.25019999999999998</v>
      </c>
      <c r="R130" s="55">
        <v>880.36</v>
      </c>
      <c r="S130" s="38">
        <v>319.57</v>
      </c>
      <c r="T130" s="38">
        <v>319.57</v>
      </c>
      <c r="U130" s="42">
        <v>319.57</v>
      </c>
    </row>
    <row r="131" spans="1:21" ht="28.5" customHeight="1">
      <c r="A131" s="284"/>
      <c r="B131" s="48" t="s">
        <v>62</v>
      </c>
      <c r="C131" s="27"/>
      <c r="D131" s="27"/>
      <c r="E131" s="106"/>
      <c r="F131" s="86">
        <v>564</v>
      </c>
      <c r="G131" s="86">
        <v>294</v>
      </c>
      <c r="H131" s="86">
        <v>294</v>
      </c>
      <c r="I131" s="86"/>
      <c r="J131" s="161">
        <v>1277.3</v>
      </c>
      <c r="K131" s="200">
        <v>1</v>
      </c>
      <c r="L131" s="45">
        <v>1</v>
      </c>
      <c r="M131" s="193">
        <f t="shared" si="70"/>
        <v>1277.3</v>
      </c>
      <c r="N131" s="121">
        <f t="shared" si="65"/>
        <v>0.47789999999999999</v>
      </c>
      <c r="O131" s="121">
        <f t="shared" si="66"/>
        <v>0.31790000000000002</v>
      </c>
      <c r="P131" s="121">
        <f t="shared" si="67"/>
        <v>0.31790000000000002</v>
      </c>
      <c r="Q131" s="121">
        <f t="shared" si="68"/>
        <v>0.31790000000000002</v>
      </c>
      <c r="R131" s="55">
        <v>610.41999999999996</v>
      </c>
      <c r="S131" s="38">
        <v>406.11</v>
      </c>
      <c r="T131" s="38">
        <v>406.11</v>
      </c>
      <c r="U131" s="42">
        <v>406.11</v>
      </c>
    </row>
    <row r="132" spans="1:21" ht="28.5" customHeight="1">
      <c r="A132" s="284"/>
      <c r="B132" s="48" t="s">
        <v>63</v>
      </c>
      <c r="C132" s="27"/>
      <c r="D132" s="27"/>
      <c r="E132" s="106"/>
      <c r="F132" s="86">
        <v>570</v>
      </c>
      <c r="G132" s="86">
        <v>457</v>
      </c>
      <c r="H132" s="86">
        <v>457</v>
      </c>
      <c r="I132" s="86"/>
      <c r="J132" s="161">
        <v>1277.3</v>
      </c>
      <c r="K132" s="200">
        <v>1</v>
      </c>
      <c r="L132" s="45">
        <v>1</v>
      </c>
      <c r="M132" s="193">
        <f t="shared" si="70"/>
        <v>1277.3</v>
      </c>
      <c r="N132" s="121">
        <f t="shared" si="65"/>
        <v>0.37630000000000002</v>
      </c>
      <c r="O132" s="121">
        <f t="shared" si="66"/>
        <v>0.37630000000000002</v>
      </c>
      <c r="P132" s="121">
        <f t="shared" si="67"/>
        <v>0.37630000000000002</v>
      </c>
      <c r="Q132" s="121">
        <f t="shared" si="68"/>
        <v>0.37630000000000002</v>
      </c>
      <c r="R132" s="55">
        <v>480.69</v>
      </c>
      <c r="S132" s="38">
        <v>480.69</v>
      </c>
      <c r="T132" s="38">
        <v>480.69</v>
      </c>
      <c r="U132" s="42">
        <v>480.69</v>
      </c>
    </row>
    <row r="133" spans="1:21" ht="28.5" customHeight="1">
      <c r="A133" s="284"/>
      <c r="B133" s="48" t="s">
        <v>64</v>
      </c>
      <c r="C133" s="27"/>
      <c r="D133" s="27"/>
      <c r="E133" s="106"/>
      <c r="F133" s="86">
        <v>342</v>
      </c>
      <c r="G133" s="86">
        <v>180</v>
      </c>
      <c r="H133" s="86">
        <v>180</v>
      </c>
      <c r="I133" s="86">
        <v>102</v>
      </c>
      <c r="J133" s="161">
        <v>1277.3</v>
      </c>
      <c r="K133" s="200">
        <v>1</v>
      </c>
      <c r="L133" s="45">
        <v>1</v>
      </c>
      <c r="M133" s="193">
        <f t="shared" si="70"/>
        <v>1277.3</v>
      </c>
      <c r="N133" s="121">
        <f t="shared" si="65"/>
        <v>0.51490000000000002</v>
      </c>
      <c r="O133" s="121">
        <f t="shared" si="66"/>
        <v>0.51490000000000002</v>
      </c>
      <c r="P133" s="121">
        <f t="shared" si="67"/>
        <v>0.51490000000000002</v>
      </c>
      <c r="Q133" s="121">
        <f t="shared" si="68"/>
        <v>0.58750000000000002</v>
      </c>
      <c r="R133" s="55">
        <v>657.7</v>
      </c>
      <c r="S133" s="38">
        <v>657.7</v>
      </c>
      <c r="T133" s="38">
        <v>657.7</v>
      </c>
      <c r="U133" s="42">
        <v>750.39</v>
      </c>
    </row>
    <row r="134" spans="1:21" ht="28.5" customHeight="1">
      <c r="A134" s="284"/>
      <c r="B134" s="48" t="s">
        <v>66</v>
      </c>
      <c r="C134" s="27"/>
      <c r="D134" s="27"/>
      <c r="E134" s="106"/>
      <c r="F134" s="86">
        <v>172</v>
      </c>
      <c r="G134" s="86">
        <v>52</v>
      </c>
      <c r="H134" s="86">
        <v>52</v>
      </c>
      <c r="I134" s="86"/>
      <c r="J134" s="161">
        <v>1277.3</v>
      </c>
      <c r="K134" s="200">
        <v>1</v>
      </c>
      <c r="L134" s="45">
        <v>1</v>
      </c>
      <c r="M134" s="193">
        <f t="shared" si="70"/>
        <v>1277.3</v>
      </c>
      <c r="N134" s="121">
        <f t="shared" si="65"/>
        <v>0.16389999999999999</v>
      </c>
      <c r="O134" s="121">
        <f t="shared" si="66"/>
        <v>0.16389999999999999</v>
      </c>
      <c r="P134" s="121">
        <f t="shared" si="67"/>
        <v>0.16389999999999999</v>
      </c>
      <c r="Q134" s="121">
        <f t="shared" si="68"/>
        <v>0.16389999999999999</v>
      </c>
      <c r="R134" s="55">
        <v>209.29</v>
      </c>
      <c r="S134" s="38">
        <v>209.29</v>
      </c>
      <c r="T134" s="38">
        <v>209.29</v>
      </c>
      <c r="U134" s="42">
        <v>209.29</v>
      </c>
    </row>
    <row r="135" spans="1:21" ht="28.5" customHeight="1">
      <c r="A135" s="284"/>
      <c r="B135" s="48" t="s">
        <v>55</v>
      </c>
      <c r="C135" s="27"/>
      <c r="D135" s="27"/>
      <c r="E135" s="106"/>
      <c r="F135" s="86">
        <v>131</v>
      </c>
      <c r="G135" s="86">
        <v>131</v>
      </c>
      <c r="H135" s="86">
        <v>131</v>
      </c>
      <c r="I135" s="86"/>
      <c r="J135" s="161">
        <v>1277.3</v>
      </c>
      <c r="K135" s="200">
        <v>1</v>
      </c>
      <c r="L135" s="45">
        <v>1</v>
      </c>
      <c r="M135" s="193">
        <f t="shared" si="70"/>
        <v>1277.3</v>
      </c>
      <c r="N135" s="121">
        <f t="shared" si="65"/>
        <v>0.25969999999999999</v>
      </c>
      <c r="O135" s="121">
        <f t="shared" si="66"/>
        <v>0.25969999999999999</v>
      </c>
      <c r="P135" s="121">
        <f t="shared" si="67"/>
        <v>0.25969999999999999</v>
      </c>
      <c r="Q135" s="121">
        <f t="shared" si="68"/>
        <v>0.25969999999999999</v>
      </c>
      <c r="R135" s="55">
        <v>331.76</v>
      </c>
      <c r="S135" s="38">
        <v>331.76</v>
      </c>
      <c r="T135" s="38">
        <v>331.76</v>
      </c>
      <c r="U135" s="42">
        <v>331.76</v>
      </c>
    </row>
    <row r="136" spans="1:21" ht="28.5" customHeight="1">
      <c r="A136" s="284"/>
      <c r="B136" s="48" t="s">
        <v>69</v>
      </c>
      <c r="C136" s="27"/>
      <c r="D136" s="27"/>
      <c r="E136" s="106"/>
      <c r="F136" s="86">
        <v>320</v>
      </c>
      <c r="G136" s="86">
        <v>320</v>
      </c>
      <c r="H136" s="86">
        <v>320</v>
      </c>
      <c r="I136" s="86"/>
      <c r="J136" s="161">
        <v>1277.3</v>
      </c>
      <c r="K136" s="200">
        <v>1</v>
      </c>
      <c r="L136" s="45">
        <v>1</v>
      </c>
      <c r="M136" s="193">
        <f t="shared" si="70"/>
        <v>1277.3</v>
      </c>
      <c r="N136" s="121">
        <f t="shared" si="65"/>
        <v>0.33700000000000002</v>
      </c>
      <c r="O136" s="121">
        <f t="shared" si="66"/>
        <v>0.33700000000000002</v>
      </c>
      <c r="P136" s="121">
        <f t="shared" si="67"/>
        <v>0.33700000000000002</v>
      </c>
      <c r="Q136" s="121">
        <f t="shared" si="68"/>
        <v>0.33700000000000002</v>
      </c>
      <c r="R136" s="55">
        <v>430.48</v>
      </c>
      <c r="S136" s="38">
        <v>430.48</v>
      </c>
      <c r="T136" s="38">
        <v>430.48</v>
      </c>
      <c r="U136" s="42">
        <v>430.48</v>
      </c>
    </row>
    <row r="137" spans="1:21" ht="28.5" customHeight="1">
      <c r="A137" s="284"/>
      <c r="B137" s="48" t="s">
        <v>70</v>
      </c>
      <c r="C137" s="27"/>
      <c r="D137" s="27"/>
      <c r="E137" s="106"/>
      <c r="F137" s="86">
        <v>210</v>
      </c>
      <c r="G137" s="86">
        <v>210</v>
      </c>
      <c r="H137" s="86">
        <v>210</v>
      </c>
      <c r="I137" s="86"/>
      <c r="J137" s="161">
        <v>1277.3</v>
      </c>
      <c r="K137" s="200">
        <v>1</v>
      </c>
      <c r="L137" s="45">
        <v>1</v>
      </c>
      <c r="M137" s="193">
        <f t="shared" si="70"/>
        <v>1277.3</v>
      </c>
      <c r="N137" s="121">
        <f t="shared" si="65"/>
        <v>0.29010000000000002</v>
      </c>
      <c r="O137" s="121">
        <f t="shared" si="66"/>
        <v>0.29010000000000002</v>
      </c>
      <c r="P137" s="121">
        <f t="shared" si="67"/>
        <v>0.29010000000000002</v>
      </c>
      <c r="Q137" s="121">
        <f t="shared" si="68"/>
        <v>0.29010000000000002</v>
      </c>
      <c r="R137" s="55">
        <v>370.5</v>
      </c>
      <c r="S137" s="38">
        <v>370.5</v>
      </c>
      <c r="T137" s="38">
        <v>370.5</v>
      </c>
      <c r="U137" s="42">
        <v>370.5</v>
      </c>
    </row>
    <row r="138" spans="1:21" ht="28.5" customHeight="1">
      <c r="A138" s="284"/>
      <c r="B138" s="70" t="s">
        <v>56</v>
      </c>
      <c r="C138" s="27"/>
      <c r="D138" s="27"/>
      <c r="E138" s="106"/>
      <c r="F138" s="86">
        <v>164</v>
      </c>
      <c r="G138" s="86">
        <v>164</v>
      </c>
      <c r="H138" s="86">
        <v>164</v>
      </c>
      <c r="I138" s="86"/>
      <c r="J138" s="161">
        <v>1277.3</v>
      </c>
      <c r="K138" s="200">
        <v>1</v>
      </c>
      <c r="L138" s="45">
        <v>1</v>
      </c>
      <c r="M138" s="193">
        <f t="shared" si="70"/>
        <v>1277.3</v>
      </c>
      <c r="N138" s="121">
        <f t="shared" si="65"/>
        <v>0.32700000000000001</v>
      </c>
      <c r="O138" s="121">
        <f t="shared" si="66"/>
        <v>0.379</v>
      </c>
      <c r="P138" s="121">
        <f t="shared" si="67"/>
        <v>0.379</v>
      </c>
      <c r="Q138" s="121">
        <f t="shared" si="68"/>
        <v>0.379</v>
      </c>
      <c r="R138" s="55">
        <v>417.68</v>
      </c>
      <c r="S138" s="38">
        <v>484.11</v>
      </c>
      <c r="T138" s="38">
        <v>484.11</v>
      </c>
      <c r="U138" s="42">
        <v>484.11</v>
      </c>
    </row>
    <row r="139" spans="1:21" ht="28.5" customHeight="1">
      <c r="A139" s="284"/>
      <c r="B139" s="48" t="s">
        <v>71</v>
      </c>
      <c r="C139" s="27"/>
      <c r="D139" s="27"/>
      <c r="E139" s="106"/>
      <c r="F139" s="86">
        <v>112</v>
      </c>
      <c r="G139" s="86">
        <v>29</v>
      </c>
      <c r="H139" s="86">
        <v>29</v>
      </c>
      <c r="I139" s="86"/>
      <c r="J139" s="161">
        <v>1277.3</v>
      </c>
      <c r="K139" s="200">
        <v>1</v>
      </c>
      <c r="L139" s="45">
        <v>1</v>
      </c>
      <c r="M139" s="193">
        <f t="shared" si="70"/>
        <v>1277.3</v>
      </c>
      <c r="N139" s="121">
        <f t="shared" si="65"/>
        <v>0.23649999999999999</v>
      </c>
      <c r="O139" s="121">
        <f t="shared" si="66"/>
        <v>0.2364</v>
      </c>
      <c r="P139" s="121">
        <f t="shared" si="67"/>
        <v>0.23649999999999999</v>
      </c>
      <c r="Q139" s="121">
        <f t="shared" si="68"/>
        <v>0.23649999999999999</v>
      </c>
      <c r="R139" s="55">
        <v>302.04000000000002</v>
      </c>
      <c r="S139" s="38">
        <v>302</v>
      </c>
      <c r="T139" s="38">
        <v>302.05</v>
      </c>
      <c r="U139" s="42">
        <v>302.05</v>
      </c>
    </row>
    <row r="140" spans="1:21" ht="28.5" customHeight="1">
      <c r="A140" s="284"/>
      <c r="B140" s="48" t="s">
        <v>58</v>
      </c>
      <c r="C140" s="27"/>
      <c r="D140" s="27"/>
      <c r="E140" s="106"/>
      <c r="F140" s="86">
        <v>689</v>
      </c>
      <c r="G140" s="86">
        <v>253</v>
      </c>
      <c r="H140" s="86">
        <v>253</v>
      </c>
      <c r="I140" s="86">
        <v>74</v>
      </c>
      <c r="J140" s="161">
        <v>1277.3</v>
      </c>
      <c r="K140" s="200">
        <v>1</v>
      </c>
      <c r="L140" s="45">
        <v>1</v>
      </c>
      <c r="M140" s="193">
        <f t="shared" si="70"/>
        <v>1277.3</v>
      </c>
      <c r="N140" s="121">
        <f t="shared" si="65"/>
        <v>0.30249999999999999</v>
      </c>
      <c r="O140" s="121">
        <f t="shared" si="66"/>
        <v>0.3105</v>
      </c>
      <c r="P140" s="121">
        <f t="shared" si="67"/>
        <v>0.3105</v>
      </c>
      <c r="Q140" s="121">
        <f t="shared" si="68"/>
        <v>0.3105</v>
      </c>
      <c r="R140" s="55">
        <v>386.36</v>
      </c>
      <c r="S140" s="38">
        <v>396.65</v>
      </c>
      <c r="T140" s="38">
        <v>396.65</v>
      </c>
      <c r="U140" s="42">
        <v>396.65</v>
      </c>
    </row>
    <row r="141" spans="1:21" ht="28.5" customHeight="1">
      <c r="A141" s="284"/>
      <c r="B141" s="48" t="s">
        <v>73</v>
      </c>
      <c r="C141" s="27"/>
      <c r="D141" s="27"/>
      <c r="E141" s="106"/>
      <c r="F141" s="86">
        <v>220</v>
      </c>
      <c r="G141" s="86">
        <v>175</v>
      </c>
      <c r="H141" s="86">
        <v>175</v>
      </c>
      <c r="I141" s="86">
        <v>130</v>
      </c>
      <c r="J141" s="161">
        <v>1277.3</v>
      </c>
      <c r="K141" s="200">
        <v>1</v>
      </c>
      <c r="L141" s="45">
        <v>1</v>
      </c>
      <c r="M141" s="193">
        <f t="shared" si="70"/>
        <v>1277.3</v>
      </c>
      <c r="N141" s="121">
        <f t="shared" si="65"/>
        <v>0.45950000000000002</v>
      </c>
      <c r="O141" s="121">
        <f t="shared" si="66"/>
        <v>0.45950000000000002</v>
      </c>
      <c r="P141" s="121">
        <f t="shared" si="67"/>
        <v>0.45950000000000002</v>
      </c>
      <c r="Q141" s="121">
        <f t="shared" si="68"/>
        <v>0.42620000000000002</v>
      </c>
      <c r="R141" s="55">
        <v>586.96</v>
      </c>
      <c r="S141" s="38">
        <v>586.97</v>
      </c>
      <c r="T141" s="38">
        <v>586.97</v>
      </c>
      <c r="U141" s="42">
        <v>544.4</v>
      </c>
    </row>
    <row r="142" spans="1:21" ht="28.5" customHeight="1">
      <c r="A142" s="284"/>
      <c r="B142" s="48" t="s">
        <v>74</v>
      </c>
      <c r="C142" s="27"/>
      <c r="D142" s="27"/>
      <c r="E142" s="106"/>
      <c r="F142" s="86">
        <v>345</v>
      </c>
      <c r="G142" s="86">
        <v>345</v>
      </c>
      <c r="H142" s="86">
        <v>345</v>
      </c>
      <c r="I142" s="86"/>
      <c r="J142" s="161">
        <v>1277.3</v>
      </c>
      <c r="K142" s="200">
        <v>1</v>
      </c>
      <c r="L142" s="45">
        <v>1</v>
      </c>
      <c r="M142" s="193">
        <f t="shared" si="70"/>
        <v>1277.3</v>
      </c>
      <c r="N142" s="121">
        <f t="shared" si="65"/>
        <v>0.28689999999999999</v>
      </c>
      <c r="O142" s="121">
        <f t="shared" si="66"/>
        <v>0.28689999999999999</v>
      </c>
      <c r="P142" s="121">
        <f t="shared" si="67"/>
        <v>0.28689999999999999</v>
      </c>
      <c r="Q142" s="121">
        <f t="shared" si="68"/>
        <v>0.28689999999999999</v>
      </c>
      <c r="R142" s="55">
        <v>366.5</v>
      </c>
      <c r="S142" s="38">
        <v>366.5</v>
      </c>
      <c r="T142" s="38">
        <v>366.5</v>
      </c>
      <c r="U142" s="42">
        <v>366.5</v>
      </c>
    </row>
    <row r="143" spans="1:21" ht="48">
      <c r="A143" s="135"/>
      <c r="B143" s="71" t="s">
        <v>11</v>
      </c>
      <c r="C143" s="72" t="s">
        <v>16</v>
      </c>
      <c r="D143" s="72" t="s">
        <v>20</v>
      </c>
      <c r="E143" s="73" t="s">
        <v>180</v>
      </c>
      <c r="F143" s="77">
        <f>SUM(F144:F158)</f>
        <v>10143</v>
      </c>
      <c r="G143" s="77">
        <f t="shared" ref="G143:H143" si="71">SUM(G144:G158)</f>
        <v>9959</v>
      </c>
      <c r="H143" s="77">
        <f t="shared" si="71"/>
        <v>9859</v>
      </c>
      <c r="I143" s="77"/>
      <c r="J143" s="40"/>
      <c r="K143" s="197"/>
      <c r="L143" s="40"/>
      <c r="M143" s="40"/>
      <c r="N143" s="40"/>
      <c r="O143" s="40"/>
      <c r="P143" s="40"/>
      <c r="Q143" s="40"/>
      <c r="R143" s="40"/>
      <c r="S143" s="40"/>
      <c r="T143" s="40"/>
      <c r="U143" s="333"/>
    </row>
    <row r="144" spans="1:21" ht="28.5" customHeight="1">
      <c r="A144" s="217" t="s">
        <v>246</v>
      </c>
      <c r="B144" s="48" t="s">
        <v>48</v>
      </c>
      <c r="C144" s="27"/>
      <c r="D144" s="27"/>
      <c r="E144" s="106"/>
      <c r="F144" s="86">
        <v>7626</v>
      </c>
      <c r="G144" s="86">
        <v>7626</v>
      </c>
      <c r="H144" s="86">
        <v>7626</v>
      </c>
      <c r="I144" s="86"/>
      <c r="J144" s="161">
        <v>1277.3</v>
      </c>
      <c r="K144" s="200">
        <v>1</v>
      </c>
      <c r="L144" s="45">
        <v>1</v>
      </c>
      <c r="M144" s="193">
        <f>ROUND(J144*L144,2)</f>
        <v>1277.3</v>
      </c>
      <c r="N144" s="121">
        <f t="shared" ref="N144:N158" si="72">ROUND(R144/M144,4)</f>
        <v>0.41689999999999999</v>
      </c>
      <c r="O144" s="121">
        <f t="shared" ref="O144:O158" si="73">ROUND(S144/M144,4)</f>
        <v>0.4385</v>
      </c>
      <c r="P144" s="121">
        <f t="shared" ref="P144:P158" si="74">ROUND(T144/M144,4)</f>
        <v>0.4945</v>
      </c>
      <c r="Q144" s="121">
        <f t="shared" ref="Q144:Q158" si="75">ROUND(U144/M144,4)</f>
        <v>0.6069</v>
      </c>
      <c r="R144" s="55">
        <v>532.55999999999995</v>
      </c>
      <c r="S144" s="38">
        <v>560.13</v>
      </c>
      <c r="T144" s="38">
        <v>631.62</v>
      </c>
      <c r="U144" s="42">
        <v>775.24</v>
      </c>
    </row>
    <row r="145" spans="1:21" ht="28.5" customHeight="1">
      <c r="A145" s="314"/>
      <c r="B145" s="5" t="s">
        <v>46</v>
      </c>
      <c r="C145" s="27"/>
      <c r="D145" s="27"/>
      <c r="E145" s="106"/>
      <c r="F145" s="86">
        <v>385</v>
      </c>
      <c r="G145" s="86">
        <v>385</v>
      </c>
      <c r="H145" s="86">
        <v>385</v>
      </c>
      <c r="I145" s="86"/>
      <c r="J145" s="161">
        <v>1277.3</v>
      </c>
      <c r="K145" s="200">
        <v>1.0274251000000001</v>
      </c>
      <c r="L145" s="45">
        <v>1</v>
      </c>
      <c r="M145" s="193">
        <f>ROUND(J145*K145*L145,2)</f>
        <v>1312.33</v>
      </c>
      <c r="N145" s="121">
        <f t="shared" si="72"/>
        <v>1</v>
      </c>
      <c r="O145" s="121">
        <f t="shared" si="73"/>
        <v>1</v>
      </c>
      <c r="P145" s="121">
        <f t="shared" si="74"/>
        <v>1</v>
      </c>
      <c r="Q145" s="121">
        <f t="shared" si="75"/>
        <v>1</v>
      </c>
      <c r="R145" s="55">
        <v>1312.33</v>
      </c>
      <c r="S145" s="38">
        <v>1312.33</v>
      </c>
      <c r="T145" s="38">
        <v>1312.33</v>
      </c>
      <c r="U145" s="42">
        <v>1312.33</v>
      </c>
    </row>
    <row r="146" spans="1:21" ht="28.5" customHeight="1">
      <c r="A146" s="314"/>
      <c r="B146" s="5" t="s">
        <v>47</v>
      </c>
      <c r="C146" s="27"/>
      <c r="D146" s="27"/>
      <c r="E146" s="106"/>
      <c r="F146" s="86">
        <v>130</v>
      </c>
      <c r="G146" s="86">
        <v>130</v>
      </c>
      <c r="H146" s="86">
        <v>30</v>
      </c>
      <c r="I146" s="86"/>
      <c r="J146" s="161">
        <v>1277.3</v>
      </c>
      <c r="K146" s="200">
        <v>1</v>
      </c>
      <c r="L146" s="45">
        <v>1</v>
      </c>
      <c r="M146" s="193">
        <f t="shared" ref="M146:M158" si="76">ROUND(J146*L146,2)</f>
        <v>1277.3</v>
      </c>
      <c r="N146" s="121">
        <f t="shared" si="72"/>
        <v>0.64759999999999995</v>
      </c>
      <c r="O146" s="121">
        <f t="shared" si="73"/>
        <v>0.64759999999999995</v>
      </c>
      <c r="P146" s="121">
        <f t="shared" si="74"/>
        <v>0.65439999999999998</v>
      </c>
      <c r="Q146" s="121">
        <f t="shared" si="75"/>
        <v>0.65439999999999998</v>
      </c>
      <c r="R146" s="55">
        <v>827.22</v>
      </c>
      <c r="S146" s="38">
        <v>827.22</v>
      </c>
      <c r="T146" s="38">
        <v>835.89</v>
      </c>
      <c r="U146" s="42">
        <v>835.89</v>
      </c>
    </row>
    <row r="147" spans="1:21" ht="28.5" customHeight="1">
      <c r="A147" s="314"/>
      <c r="B147" s="48" t="s">
        <v>53</v>
      </c>
      <c r="C147" s="27"/>
      <c r="D147" s="27"/>
      <c r="E147" s="106"/>
      <c r="F147" s="86">
        <v>210</v>
      </c>
      <c r="G147" s="86">
        <v>210</v>
      </c>
      <c r="H147" s="86">
        <v>210</v>
      </c>
      <c r="I147" s="86"/>
      <c r="J147" s="161">
        <v>1277.3</v>
      </c>
      <c r="K147" s="200">
        <v>1</v>
      </c>
      <c r="L147" s="45">
        <v>1</v>
      </c>
      <c r="M147" s="193">
        <f t="shared" si="76"/>
        <v>1277.3</v>
      </c>
      <c r="N147" s="121">
        <f t="shared" si="72"/>
        <v>0.52600000000000002</v>
      </c>
      <c r="O147" s="121">
        <f t="shared" si="73"/>
        <v>0.52569999999999995</v>
      </c>
      <c r="P147" s="121">
        <f t="shared" si="74"/>
        <v>0.53410000000000002</v>
      </c>
      <c r="Q147" s="121">
        <f t="shared" si="75"/>
        <v>0.53410000000000002</v>
      </c>
      <c r="R147" s="55">
        <v>671.91</v>
      </c>
      <c r="S147" s="38">
        <v>671.52</v>
      </c>
      <c r="T147" s="38">
        <v>682.2</v>
      </c>
      <c r="U147" s="42">
        <v>682.2</v>
      </c>
    </row>
    <row r="148" spans="1:21" ht="28.5" customHeight="1">
      <c r="A148" s="314"/>
      <c r="B148" s="48" t="s">
        <v>55</v>
      </c>
      <c r="C148" s="27"/>
      <c r="D148" s="27"/>
      <c r="E148" s="106"/>
      <c r="F148" s="86">
        <v>62</v>
      </c>
      <c r="G148" s="86">
        <v>62</v>
      </c>
      <c r="H148" s="86">
        <v>62</v>
      </c>
      <c r="I148" s="86"/>
      <c r="J148" s="161">
        <v>1277.3</v>
      </c>
      <c r="K148" s="200">
        <v>1</v>
      </c>
      <c r="L148" s="45">
        <v>1</v>
      </c>
      <c r="M148" s="193">
        <f t="shared" si="76"/>
        <v>1277.3</v>
      </c>
      <c r="N148" s="121">
        <f t="shared" si="72"/>
        <v>0.25969999999999999</v>
      </c>
      <c r="O148" s="121">
        <f t="shared" si="73"/>
        <v>0.25969999999999999</v>
      </c>
      <c r="P148" s="121">
        <f t="shared" si="74"/>
        <v>0.25969999999999999</v>
      </c>
      <c r="Q148" s="121">
        <f t="shared" si="75"/>
        <v>0.25969999999999999</v>
      </c>
      <c r="R148" s="55">
        <v>331.77</v>
      </c>
      <c r="S148" s="38">
        <v>331.77</v>
      </c>
      <c r="T148" s="38">
        <v>331.77</v>
      </c>
      <c r="U148" s="42">
        <v>331.77</v>
      </c>
    </row>
    <row r="149" spans="1:21" ht="28.5" customHeight="1">
      <c r="A149" s="314"/>
      <c r="B149" s="48" t="s">
        <v>56</v>
      </c>
      <c r="C149" s="27"/>
      <c r="D149" s="27"/>
      <c r="E149" s="106"/>
      <c r="F149" s="86">
        <v>140</v>
      </c>
      <c r="G149" s="86">
        <v>140</v>
      </c>
      <c r="H149" s="86">
        <v>140</v>
      </c>
      <c r="I149" s="86"/>
      <c r="J149" s="161">
        <v>1277.3</v>
      </c>
      <c r="K149" s="200">
        <v>1</v>
      </c>
      <c r="L149" s="45">
        <v>1</v>
      </c>
      <c r="M149" s="193">
        <f t="shared" si="76"/>
        <v>1277.3</v>
      </c>
      <c r="N149" s="121">
        <f t="shared" si="72"/>
        <v>0.32700000000000001</v>
      </c>
      <c r="O149" s="121">
        <f t="shared" si="73"/>
        <v>0.379</v>
      </c>
      <c r="P149" s="121">
        <f t="shared" si="74"/>
        <v>0.379</v>
      </c>
      <c r="Q149" s="121">
        <f t="shared" si="75"/>
        <v>0.379</v>
      </c>
      <c r="R149" s="55">
        <v>417.68</v>
      </c>
      <c r="S149" s="38">
        <v>484.1</v>
      </c>
      <c r="T149" s="38">
        <v>484.1</v>
      </c>
      <c r="U149" s="42">
        <v>484.1</v>
      </c>
    </row>
    <row r="150" spans="1:21" ht="28.5" customHeight="1">
      <c r="A150" s="314"/>
      <c r="B150" s="48" t="s">
        <v>57</v>
      </c>
      <c r="C150" s="27"/>
      <c r="D150" s="27"/>
      <c r="E150" s="106"/>
      <c r="F150" s="86">
        <v>140</v>
      </c>
      <c r="G150" s="86">
        <v>80</v>
      </c>
      <c r="H150" s="86">
        <v>80</v>
      </c>
      <c r="I150" s="86">
        <v>70</v>
      </c>
      <c r="J150" s="161">
        <v>1277.3</v>
      </c>
      <c r="K150" s="200">
        <v>1</v>
      </c>
      <c r="L150" s="45">
        <v>1</v>
      </c>
      <c r="M150" s="193">
        <f t="shared" si="76"/>
        <v>1277.3</v>
      </c>
      <c r="N150" s="121">
        <f t="shared" si="72"/>
        <v>0.3543</v>
      </c>
      <c r="O150" s="121">
        <f t="shared" si="73"/>
        <v>0.3543</v>
      </c>
      <c r="P150" s="121">
        <f t="shared" si="74"/>
        <v>0.3543</v>
      </c>
      <c r="Q150" s="121">
        <f t="shared" si="75"/>
        <v>0.29170000000000001</v>
      </c>
      <c r="R150" s="55">
        <v>452.56</v>
      </c>
      <c r="S150" s="38">
        <v>452.56</v>
      </c>
      <c r="T150" s="38">
        <v>452.56</v>
      </c>
      <c r="U150" s="42">
        <v>372.64</v>
      </c>
    </row>
    <row r="151" spans="1:21" ht="28.5" customHeight="1">
      <c r="A151" s="314"/>
      <c r="B151" s="48" t="s">
        <v>58</v>
      </c>
      <c r="C151" s="27"/>
      <c r="D151" s="27"/>
      <c r="E151" s="106"/>
      <c r="F151" s="86">
        <v>277</v>
      </c>
      <c r="G151" s="86">
        <v>153</v>
      </c>
      <c r="H151" s="86">
        <v>153</v>
      </c>
      <c r="I151" s="86"/>
      <c r="J151" s="161">
        <v>1277.3</v>
      </c>
      <c r="K151" s="200">
        <v>1</v>
      </c>
      <c r="L151" s="45">
        <v>1</v>
      </c>
      <c r="M151" s="193">
        <f t="shared" si="76"/>
        <v>1277.3</v>
      </c>
      <c r="N151" s="121">
        <f t="shared" si="72"/>
        <v>0.30249999999999999</v>
      </c>
      <c r="O151" s="121">
        <f t="shared" si="73"/>
        <v>0.31030000000000002</v>
      </c>
      <c r="P151" s="121">
        <f t="shared" si="74"/>
        <v>0.31030000000000002</v>
      </c>
      <c r="Q151" s="121">
        <f t="shared" si="75"/>
        <v>0.31030000000000002</v>
      </c>
      <c r="R151" s="55">
        <v>386.36</v>
      </c>
      <c r="S151" s="38">
        <v>396.31</v>
      </c>
      <c r="T151" s="38">
        <v>396.31</v>
      </c>
      <c r="U151" s="42">
        <v>396.31</v>
      </c>
    </row>
    <row r="152" spans="1:21" ht="25.5">
      <c r="A152" s="314"/>
      <c r="B152" s="48" t="s">
        <v>61</v>
      </c>
      <c r="C152" s="27"/>
      <c r="D152" s="27"/>
      <c r="E152" s="106"/>
      <c r="F152" s="86">
        <v>285</v>
      </c>
      <c r="G152" s="86">
        <v>285</v>
      </c>
      <c r="H152" s="86">
        <v>285</v>
      </c>
      <c r="I152" s="86"/>
      <c r="J152" s="161">
        <v>1277.3</v>
      </c>
      <c r="K152" s="200">
        <v>1</v>
      </c>
      <c r="L152" s="45">
        <v>1</v>
      </c>
      <c r="M152" s="193">
        <f t="shared" si="76"/>
        <v>1277.3</v>
      </c>
      <c r="N152" s="121">
        <f t="shared" si="72"/>
        <v>0.68920000000000003</v>
      </c>
      <c r="O152" s="121">
        <f t="shared" si="73"/>
        <v>0.25019999999999998</v>
      </c>
      <c r="P152" s="121">
        <f t="shared" si="74"/>
        <v>0.25019999999999998</v>
      </c>
      <c r="Q152" s="121">
        <f t="shared" si="75"/>
        <v>0.25019999999999998</v>
      </c>
      <c r="R152" s="55">
        <v>880.36</v>
      </c>
      <c r="S152" s="38">
        <v>319.57</v>
      </c>
      <c r="T152" s="38">
        <v>319.57</v>
      </c>
      <c r="U152" s="42">
        <v>319.57</v>
      </c>
    </row>
    <row r="153" spans="1:21" ht="38.25" customHeight="1">
      <c r="A153" s="314"/>
      <c r="B153" s="48" t="s">
        <v>63</v>
      </c>
      <c r="C153" s="27"/>
      <c r="D153" s="27"/>
      <c r="E153" s="106"/>
      <c r="F153" s="86">
        <v>133</v>
      </c>
      <c r="G153" s="86">
        <v>133</v>
      </c>
      <c r="H153" s="86">
        <v>133</v>
      </c>
      <c r="I153" s="86"/>
      <c r="J153" s="161">
        <v>1277.3</v>
      </c>
      <c r="K153" s="200">
        <v>1</v>
      </c>
      <c r="L153" s="45">
        <v>1</v>
      </c>
      <c r="M153" s="193">
        <f t="shared" si="76"/>
        <v>1277.3</v>
      </c>
      <c r="N153" s="121">
        <f t="shared" si="72"/>
        <v>0.37630000000000002</v>
      </c>
      <c r="O153" s="121">
        <f t="shared" si="73"/>
        <v>0.37630000000000002</v>
      </c>
      <c r="P153" s="121">
        <f t="shared" si="74"/>
        <v>0.37630000000000002</v>
      </c>
      <c r="Q153" s="121">
        <f t="shared" si="75"/>
        <v>0.37630000000000002</v>
      </c>
      <c r="R153" s="55">
        <v>480.7</v>
      </c>
      <c r="S153" s="38">
        <v>480.7</v>
      </c>
      <c r="T153" s="38">
        <v>480.7</v>
      </c>
      <c r="U153" s="42">
        <v>480.7</v>
      </c>
    </row>
    <row r="154" spans="1:21" ht="25.5">
      <c r="A154" s="314"/>
      <c r="B154" s="48" t="s">
        <v>65</v>
      </c>
      <c r="C154" s="27"/>
      <c r="D154" s="27"/>
      <c r="E154" s="106"/>
      <c r="F154" s="86">
        <v>279</v>
      </c>
      <c r="G154" s="86">
        <v>279</v>
      </c>
      <c r="H154" s="86">
        <v>279</v>
      </c>
      <c r="I154" s="86"/>
      <c r="J154" s="161">
        <v>1277.3</v>
      </c>
      <c r="K154" s="200">
        <v>1</v>
      </c>
      <c r="L154" s="45">
        <v>1</v>
      </c>
      <c r="M154" s="193">
        <f t="shared" si="76"/>
        <v>1277.3</v>
      </c>
      <c r="N154" s="121">
        <f t="shared" si="72"/>
        <v>0.40039999999999998</v>
      </c>
      <c r="O154" s="121">
        <f t="shared" si="73"/>
        <v>0.151</v>
      </c>
      <c r="P154" s="121">
        <f t="shared" si="74"/>
        <v>0.151</v>
      </c>
      <c r="Q154" s="121">
        <f t="shared" si="75"/>
        <v>0.151</v>
      </c>
      <c r="R154" s="55">
        <v>511.43</v>
      </c>
      <c r="S154" s="38">
        <v>192.93</v>
      </c>
      <c r="T154" s="38">
        <v>192.93</v>
      </c>
      <c r="U154" s="42">
        <v>192.93</v>
      </c>
    </row>
    <row r="155" spans="1:21" ht="25.5">
      <c r="A155" s="314"/>
      <c r="B155" s="48" t="s">
        <v>68</v>
      </c>
      <c r="C155" s="27"/>
      <c r="D155" s="27"/>
      <c r="E155" s="106"/>
      <c r="F155" s="86">
        <v>70</v>
      </c>
      <c r="G155" s="86">
        <v>70</v>
      </c>
      <c r="H155" s="86">
        <v>70</v>
      </c>
      <c r="I155" s="86"/>
      <c r="J155" s="161">
        <v>1277.3</v>
      </c>
      <c r="K155" s="200">
        <v>1</v>
      </c>
      <c r="L155" s="45">
        <v>1</v>
      </c>
      <c r="M155" s="193">
        <f t="shared" si="76"/>
        <v>1277.3</v>
      </c>
      <c r="N155" s="121">
        <f t="shared" si="72"/>
        <v>0.24590000000000001</v>
      </c>
      <c r="O155" s="121">
        <f t="shared" si="73"/>
        <v>0.24590000000000001</v>
      </c>
      <c r="P155" s="121">
        <f t="shared" si="74"/>
        <v>0.24590000000000001</v>
      </c>
      <c r="Q155" s="121">
        <f t="shared" si="75"/>
        <v>0.24590000000000001</v>
      </c>
      <c r="R155" s="55">
        <v>314.10000000000002</v>
      </c>
      <c r="S155" s="38">
        <v>314.10000000000002</v>
      </c>
      <c r="T155" s="38">
        <v>314.10000000000002</v>
      </c>
      <c r="U155" s="42">
        <v>314.10000000000002</v>
      </c>
    </row>
    <row r="156" spans="1:21" ht="25.5" customHeight="1">
      <c r="A156" s="314"/>
      <c r="B156" s="48" t="s">
        <v>69</v>
      </c>
      <c r="C156" s="27"/>
      <c r="D156" s="27"/>
      <c r="E156" s="106"/>
      <c r="F156" s="86">
        <v>133</v>
      </c>
      <c r="G156" s="86">
        <v>133</v>
      </c>
      <c r="H156" s="86">
        <v>133</v>
      </c>
      <c r="I156" s="86"/>
      <c r="J156" s="161">
        <v>1277.3</v>
      </c>
      <c r="K156" s="200">
        <v>1</v>
      </c>
      <c r="L156" s="45">
        <v>1</v>
      </c>
      <c r="M156" s="193">
        <f t="shared" si="76"/>
        <v>1277.3</v>
      </c>
      <c r="N156" s="121">
        <f t="shared" si="72"/>
        <v>0.33700000000000002</v>
      </c>
      <c r="O156" s="121">
        <f t="shared" si="73"/>
        <v>0.33700000000000002</v>
      </c>
      <c r="P156" s="121">
        <f t="shared" si="74"/>
        <v>0.33700000000000002</v>
      </c>
      <c r="Q156" s="121">
        <f t="shared" si="75"/>
        <v>0.33700000000000002</v>
      </c>
      <c r="R156" s="55">
        <v>430.48</v>
      </c>
      <c r="S156" s="38">
        <v>430.48</v>
      </c>
      <c r="T156" s="38">
        <v>430.48</v>
      </c>
      <c r="U156" s="42">
        <v>430.48</v>
      </c>
    </row>
    <row r="157" spans="1:21" ht="25.5" customHeight="1">
      <c r="A157" s="283"/>
      <c r="B157" s="48" t="s">
        <v>73</v>
      </c>
      <c r="C157" s="27"/>
      <c r="D157" s="27"/>
      <c r="E157" s="106"/>
      <c r="F157" s="86">
        <v>130</v>
      </c>
      <c r="G157" s="86">
        <v>130</v>
      </c>
      <c r="H157" s="86">
        <v>130</v>
      </c>
      <c r="I157" s="86"/>
      <c r="J157" s="161">
        <v>1277.3</v>
      </c>
      <c r="K157" s="200">
        <v>1</v>
      </c>
      <c r="L157" s="45">
        <v>1</v>
      </c>
      <c r="M157" s="193">
        <f t="shared" si="76"/>
        <v>1277.3</v>
      </c>
      <c r="N157" s="121">
        <f t="shared" si="72"/>
        <v>0.45950000000000002</v>
      </c>
      <c r="O157" s="121">
        <f t="shared" si="73"/>
        <v>0.45950000000000002</v>
      </c>
      <c r="P157" s="121">
        <f t="shared" si="74"/>
        <v>0.45950000000000002</v>
      </c>
      <c r="Q157" s="121">
        <f t="shared" si="75"/>
        <v>0.42330000000000001</v>
      </c>
      <c r="R157" s="55">
        <v>586.95000000000005</v>
      </c>
      <c r="S157" s="38">
        <v>586.95000000000005</v>
      </c>
      <c r="T157" s="38">
        <v>586.95000000000005</v>
      </c>
      <c r="U157" s="42">
        <v>540.62</v>
      </c>
    </row>
    <row r="158" spans="1:21" ht="26.25" customHeight="1">
      <c r="A158" s="218"/>
      <c r="B158" s="48" t="s">
        <v>74</v>
      </c>
      <c r="C158" s="27"/>
      <c r="D158" s="27"/>
      <c r="E158" s="106"/>
      <c r="F158" s="86">
        <v>143</v>
      </c>
      <c r="G158" s="86">
        <v>143</v>
      </c>
      <c r="H158" s="86">
        <v>143</v>
      </c>
      <c r="I158" s="86"/>
      <c r="J158" s="161">
        <v>1277.3</v>
      </c>
      <c r="K158" s="200">
        <v>1</v>
      </c>
      <c r="L158" s="45">
        <v>1</v>
      </c>
      <c r="M158" s="193">
        <f t="shared" si="76"/>
        <v>1277.3</v>
      </c>
      <c r="N158" s="121">
        <f t="shared" si="72"/>
        <v>0.28689999999999999</v>
      </c>
      <c r="O158" s="121">
        <f t="shared" si="73"/>
        <v>0.28689999999999999</v>
      </c>
      <c r="P158" s="121">
        <f t="shared" si="74"/>
        <v>0.28689999999999999</v>
      </c>
      <c r="Q158" s="121">
        <f t="shared" si="75"/>
        <v>0.28689999999999999</v>
      </c>
      <c r="R158" s="55">
        <v>366.5</v>
      </c>
      <c r="S158" s="38">
        <v>366.5</v>
      </c>
      <c r="T158" s="38">
        <v>366.5</v>
      </c>
      <c r="U158" s="42">
        <v>366.5</v>
      </c>
    </row>
    <row r="159" spans="1:21" ht="58.5" customHeight="1">
      <c r="A159" s="136"/>
      <c r="B159" s="62" t="s">
        <v>11</v>
      </c>
      <c r="C159" s="58" t="s">
        <v>16</v>
      </c>
      <c r="D159" s="58" t="s">
        <v>21</v>
      </c>
      <c r="E159" s="59" t="s">
        <v>180</v>
      </c>
      <c r="F159" s="78">
        <f>F160</f>
        <v>4500</v>
      </c>
      <c r="G159" s="78">
        <f t="shared" ref="G159:H159" si="77">G160</f>
        <v>4500</v>
      </c>
      <c r="H159" s="78">
        <f t="shared" si="77"/>
        <v>4500</v>
      </c>
      <c r="I159" s="78"/>
      <c r="J159" s="61"/>
      <c r="K159" s="203"/>
      <c r="L159" s="61"/>
      <c r="M159" s="61"/>
      <c r="N159" s="61"/>
      <c r="O159" s="61"/>
      <c r="P159" s="61"/>
      <c r="Q159" s="61"/>
      <c r="R159" s="61"/>
      <c r="S159" s="61"/>
      <c r="T159" s="61"/>
      <c r="U159" s="333"/>
    </row>
    <row r="160" spans="1:21" ht="36" customHeight="1">
      <c r="A160" s="124" t="s">
        <v>245</v>
      </c>
      <c r="B160" s="48" t="s">
        <v>78</v>
      </c>
      <c r="C160" s="27"/>
      <c r="D160" s="27"/>
      <c r="E160" s="106"/>
      <c r="F160" s="86">
        <v>4500</v>
      </c>
      <c r="G160" s="86">
        <v>4500</v>
      </c>
      <c r="H160" s="86">
        <v>4500</v>
      </c>
      <c r="I160" s="86"/>
      <c r="J160" s="161">
        <v>2984.1</v>
      </c>
      <c r="K160" s="196">
        <f>U160/J160</f>
        <v>1.3132234174457962</v>
      </c>
      <c r="L160" s="38">
        <v>1</v>
      </c>
      <c r="M160" s="38">
        <f>ROUND(J160*K160*L160,2)</f>
        <v>3918.79</v>
      </c>
      <c r="N160" s="121">
        <f>ROUND(R160/M160,4)</f>
        <v>0.73040000000000005</v>
      </c>
      <c r="O160" s="121">
        <f t="shared" ref="O160" si="78">ROUND(S160/M160,4)</f>
        <v>0.79139999999999999</v>
      </c>
      <c r="P160" s="121">
        <f>ROUND(T160/M160,4)</f>
        <v>0.84260000000000002</v>
      </c>
      <c r="Q160" s="121">
        <f>ROUND(U160/M160,4)</f>
        <v>1</v>
      </c>
      <c r="R160" s="55">
        <v>2862.18</v>
      </c>
      <c r="S160" s="38">
        <v>3101.48</v>
      </c>
      <c r="T160" s="38">
        <v>3302.14</v>
      </c>
      <c r="U160" s="42">
        <v>3918.79</v>
      </c>
    </row>
    <row r="161" spans="1:21" ht="57.75" customHeight="1">
      <c r="A161" s="131"/>
      <c r="B161" s="62" t="s">
        <v>11</v>
      </c>
      <c r="C161" s="58" t="s">
        <v>16</v>
      </c>
      <c r="D161" s="58" t="s">
        <v>22</v>
      </c>
      <c r="E161" s="59" t="s">
        <v>180</v>
      </c>
      <c r="F161" s="78">
        <f>F162</f>
        <v>825</v>
      </c>
      <c r="G161" s="78">
        <f t="shared" ref="G161:H161" si="79">G162</f>
        <v>825</v>
      </c>
      <c r="H161" s="78">
        <f t="shared" si="79"/>
        <v>825</v>
      </c>
      <c r="I161" s="78"/>
      <c r="J161" s="61"/>
      <c r="K161" s="203"/>
      <c r="L161" s="61"/>
      <c r="M161" s="61"/>
      <c r="N161" s="61"/>
      <c r="O161" s="61"/>
      <c r="P161" s="61"/>
      <c r="Q161" s="61"/>
      <c r="R161" s="61"/>
      <c r="S161" s="61"/>
      <c r="T161" s="61"/>
      <c r="U161" s="333"/>
    </row>
    <row r="162" spans="1:21" ht="23.25" customHeight="1">
      <c r="A162" s="124" t="s">
        <v>242</v>
      </c>
      <c r="B162" s="48" t="s">
        <v>119</v>
      </c>
      <c r="C162" s="27"/>
      <c r="D162" s="27"/>
      <c r="E162" s="106"/>
      <c r="F162" s="86">
        <v>825</v>
      </c>
      <c r="G162" s="86">
        <v>825</v>
      </c>
      <c r="H162" s="86">
        <v>825</v>
      </c>
      <c r="I162" s="86"/>
      <c r="J162" s="161">
        <f>'Приложение 1 Базовый'!G42</f>
        <v>840.11</v>
      </c>
      <c r="K162" s="196">
        <v>1</v>
      </c>
      <c r="L162" s="38">
        <v>1</v>
      </c>
      <c r="M162" s="38">
        <f>ROUND(J162*K162*L162,2)</f>
        <v>840.11</v>
      </c>
      <c r="N162" s="121">
        <f>ROUND(R162/M162,4)</f>
        <v>0.75160000000000005</v>
      </c>
      <c r="O162" s="121">
        <f t="shared" ref="O162" si="80">ROUND(S162/M162,4)</f>
        <v>0.75160000000000005</v>
      </c>
      <c r="P162" s="121">
        <f>ROUND(T162/M162,4)</f>
        <v>0.77549999999999997</v>
      </c>
      <c r="Q162" s="121">
        <f>ROUND(U162/M162,4)</f>
        <v>0.77549999999999997</v>
      </c>
      <c r="R162" s="55">
        <v>631.42999999999995</v>
      </c>
      <c r="S162" s="38">
        <v>631.42999999999995</v>
      </c>
      <c r="T162" s="38">
        <v>651.53</v>
      </c>
      <c r="U162" s="42">
        <v>651.53</v>
      </c>
    </row>
    <row r="163" spans="1:21" ht="60">
      <c r="A163" s="131"/>
      <c r="B163" s="62" t="s">
        <v>11</v>
      </c>
      <c r="C163" s="58" t="s">
        <v>16</v>
      </c>
      <c r="D163" s="58" t="s">
        <v>23</v>
      </c>
      <c r="E163" s="59" t="s">
        <v>179</v>
      </c>
      <c r="F163" s="78">
        <f>F164</f>
        <v>149101</v>
      </c>
      <c r="G163" s="78">
        <f t="shared" ref="G163:H163" si="81">G164</f>
        <v>149101</v>
      </c>
      <c r="H163" s="78">
        <f t="shared" si="81"/>
        <v>149101</v>
      </c>
      <c r="I163" s="78"/>
      <c r="J163" s="61"/>
      <c r="K163" s="203"/>
      <c r="L163" s="61"/>
      <c r="M163" s="61"/>
      <c r="N163" s="61"/>
      <c r="O163" s="61"/>
      <c r="P163" s="61"/>
      <c r="Q163" s="61"/>
      <c r="R163" s="61"/>
      <c r="S163" s="61"/>
      <c r="T163" s="61"/>
      <c r="U163" s="333"/>
    </row>
    <row r="164" spans="1:21" ht="25.5">
      <c r="A164" s="124" t="s">
        <v>243</v>
      </c>
      <c r="B164" s="48" t="s">
        <v>48</v>
      </c>
      <c r="C164" s="27"/>
      <c r="D164" s="27"/>
      <c r="E164" s="106"/>
      <c r="F164" s="86">
        <v>149101</v>
      </c>
      <c r="G164" s="86">
        <v>149101</v>
      </c>
      <c r="H164" s="86">
        <v>149101</v>
      </c>
      <c r="I164" s="86"/>
      <c r="J164" s="148">
        <v>34.85</v>
      </c>
      <c r="K164" s="196">
        <v>1</v>
      </c>
      <c r="L164" s="38">
        <v>1</v>
      </c>
      <c r="M164" s="38">
        <f>ROUND(J164*K164*L164,2)</f>
        <v>34.85</v>
      </c>
      <c r="N164" s="121">
        <f>ROUND(R164/M164,4)</f>
        <v>0.89300000000000002</v>
      </c>
      <c r="O164" s="121">
        <f t="shared" ref="O164" si="82">ROUND(S164/M164,4)</f>
        <v>0.89300000000000002</v>
      </c>
      <c r="P164" s="121">
        <f>ROUND(T164/M164,4)</f>
        <v>0.89300000000000002</v>
      </c>
      <c r="Q164" s="121">
        <f>ROUND(U164/M164,4)</f>
        <v>0.89300000000000002</v>
      </c>
      <c r="R164" s="55">
        <v>31.12</v>
      </c>
      <c r="S164" s="38">
        <v>31.12</v>
      </c>
      <c r="T164" s="38">
        <v>31.12</v>
      </c>
      <c r="U164" s="42">
        <v>31.12</v>
      </c>
    </row>
    <row r="165" spans="1:21" ht="48" customHeight="1">
      <c r="A165" s="131"/>
      <c r="B165" s="62" t="s">
        <v>11</v>
      </c>
      <c r="C165" s="58" t="s">
        <v>24</v>
      </c>
      <c r="D165" s="58"/>
      <c r="E165" s="59" t="s">
        <v>178</v>
      </c>
      <c r="F165" s="78">
        <f>SUM(F166:F198)</f>
        <v>279429</v>
      </c>
      <c r="G165" s="78">
        <f t="shared" ref="G165:H165" si="83">SUM(G166:G198)</f>
        <v>275953</v>
      </c>
      <c r="H165" s="78">
        <f t="shared" si="83"/>
        <v>275953</v>
      </c>
      <c r="I165" s="78"/>
      <c r="J165" s="56"/>
      <c r="K165" s="204"/>
      <c r="L165" s="56"/>
      <c r="M165" s="56"/>
      <c r="N165" s="56"/>
      <c r="O165" s="56"/>
      <c r="P165" s="56"/>
      <c r="Q165" s="56"/>
      <c r="R165" s="56"/>
      <c r="S165" s="56"/>
      <c r="T165" s="56"/>
      <c r="U165" s="334"/>
    </row>
    <row r="166" spans="1:21" ht="33" customHeight="1">
      <c r="A166" s="284" t="s">
        <v>247</v>
      </c>
      <c r="B166" s="48" t="s">
        <v>51</v>
      </c>
      <c r="C166" s="28"/>
      <c r="D166" s="28"/>
      <c r="E166" s="20"/>
      <c r="F166" s="79">
        <v>2310</v>
      </c>
      <c r="G166" s="79">
        <v>2310</v>
      </c>
      <c r="H166" s="79">
        <v>2310</v>
      </c>
      <c r="I166" s="79"/>
      <c r="J166" s="161">
        <v>440.5</v>
      </c>
      <c r="K166" s="202">
        <v>1.92944</v>
      </c>
      <c r="L166" s="46">
        <v>1</v>
      </c>
      <c r="M166" s="38">
        <f t="shared" ref="M166:M198" si="84">ROUND(J166*K166*L166,2)</f>
        <v>849.92</v>
      </c>
      <c r="N166" s="121">
        <f t="shared" ref="N166:N198" si="85">ROUND(R166/M166,4)</f>
        <v>0.80900000000000005</v>
      </c>
      <c r="O166" s="121">
        <f t="shared" ref="O166:O198" si="86">ROUND(S166/M166,4)</f>
        <v>0.80900000000000005</v>
      </c>
      <c r="P166" s="121">
        <f t="shared" ref="P166:P198" si="87">ROUND(T166/M166,4)</f>
        <v>0.87229999999999996</v>
      </c>
      <c r="Q166" s="121">
        <f t="shared" ref="Q166:Q198" si="88">ROUND(U166/M166,4)</f>
        <v>1</v>
      </c>
      <c r="R166" s="55">
        <v>687.58</v>
      </c>
      <c r="S166" s="38">
        <v>687.58</v>
      </c>
      <c r="T166" s="38">
        <v>741.41</v>
      </c>
      <c r="U166" s="42">
        <v>849.92</v>
      </c>
    </row>
    <row r="167" spans="1:21" ht="19.5" customHeight="1">
      <c r="A167" s="284"/>
      <c r="B167" s="48" t="s">
        <v>49</v>
      </c>
      <c r="C167" s="28"/>
      <c r="D167" s="28"/>
      <c r="E167" s="20"/>
      <c r="F167" s="79">
        <v>6051</v>
      </c>
      <c r="G167" s="79">
        <v>6051</v>
      </c>
      <c r="H167" s="79">
        <v>6051</v>
      </c>
      <c r="I167" s="79"/>
      <c r="J167" s="161">
        <v>440.5</v>
      </c>
      <c r="K167" s="202">
        <v>1</v>
      </c>
      <c r="L167" s="46">
        <v>1</v>
      </c>
      <c r="M167" s="38">
        <f t="shared" si="84"/>
        <v>440.5</v>
      </c>
      <c r="N167" s="121">
        <f t="shared" si="85"/>
        <v>1.4472</v>
      </c>
      <c r="O167" s="121">
        <f t="shared" si="86"/>
        <v>1.4472</v>
      </c>
      <c r="P167" s="121">
        <f t="shared" si="87"/>
        <v>1.5747</v>
      </c>
      <c r="Q167" s="121">
        <f t="shared" si="88"/>
        <v>1.5747</v>
      </c>
      <c r="R167" s="55">
        <v>637.47</v>
      </c>
      <c r="S167" s="38">
        <v>637.47</v>
      </c>
      <c r="T167" s="38">
        <v>693.64</v>
      </c>
      <c r="U167" s="42">
        <v>693.64</v>
      </c>
    </row>
    <row r="168" spans="1:21" ht="30.75" customHeight="1">
      <c r="A168" s="284"/>
      <c r="B168" s="48" t="s">
        <v>44</v>
      </c>
      <c r="C168" s="27"/>
      <c r="D168" s="27"/>
      <c r="E168" s="106"/>
      <c r="F168" s="86">
        <v>36158</v>
      </c>
      <c r="G168" s="86">
        <v>36158</v>
      </c>
      <c r="H168" s="86">
        <v>36158</v>
      </c>
      <c r="I168" s="86"/>
      <c r="J168" s="161">
        <v>440.5</v>
      </c>
      <c r="K168" s="202">
        <v>1.1907000000000001</v>
      </c>
      <c r="L168" s="46">
        <v>1</v>
      </c>
      <c r="M168" s="38">
        <f t="shared" si="84"/>
        <v>524.5</v>
      </c>
      <c r="N168" s="121">
        <f t="shared" si="85"/>
        <v>0.72060000000000002</v>
      </c>
      <c r="O168" s="121">
        <f t="shared" si="86"/>
        <v>0.77039999999999997</v>
      </c>
      <c r="P168" s="121">
        <f t="shared" si="87"/>
        <v>0.82799999999999996</v>
      </c>
      <c r="Q168" s="121">
        <f t="shared" si="88"/>
        <v>0.95620000000000005</v>
      </c>
      <c r="R168" s="55">
        <v>377.94</v>
      </c>
      <c r="S168" s="38">
        <v>404.1</v>
      </c>
      <c r="T168" s="38">
        <v>434.31</v>
      </c>
      <c r="U168" s="42">
        <v>501.55</v>
      </c>
    </row>
    <row r="169" spans="1:21" ht="30.75" customHeight="1">
      <c r="A169" s="284"/>
      <c r="B169" s="48" t="s">
        <v>45</v>
      </c>
      <c r="C169" s="27"/>
      <c r="D169" s="27"/>
      <c r="E169" s="106"/>
      <c r="F169" s="86">
        <v>10900</v>
      </c>
      <c r="G169" s="86">
        <v>10900</v>
      </c>
      <c r="H169" s="86">
        <v>10900</v>
      </c>
      <c r="I169" s="86"/>
      <c r="J169" s="161">
        <v>440.5</v>
      </c>
      <c r="K169" s="202">
        <v>2.3999700000000002</v>
      </c>
      <c r="L169" s="46">
        <v>1</v>
      </c>
      <c r="M169" s="38">
        <f t="shared" si="84"/>
        <v>1057.19</v>
      </c>
      <c r="N169" s="121">
        <f t="shared" si="85"/>
        <v>0.52969999999999995</v>
      </c>
      <c r="O169" s="121">
        <f t="shared" si="86"/>
        <v>0.55659999999999998</v>
      </c>
      <c r="P169" s="121">
        <f t="shared" si="87"/>
        <v>0.70389999999999997</v>
      </c>
      <c r="Q169" s="121">
        <f t="shared" si="88"/>
        <v>1</v>
      </c>
      <c r="R169" s="55">
        <v>559.97</v>
      </c>
      <c r="S169" s="38">
        <v>588.42999999999995</v>
      </c>
      <c r="T169" s="38">
        <v>744.11</v>
      </c>
      <c r="U169" s="42">
        <v>1057.19</v>
      </c>
    </row>
    <row r="170" spans="1:21" ht="30.75" customHeight="1">
      <c r="A170" s="284"/>
      <c r="B170" s="48" t="s">
        <v>48</v>
      </c>
      <c r="C170" s="27"/>
      <c r="D170" s="27"/>
      <c r="E170" s="106"/>
      <c r="F170" s="86">
        <v>11685</v>
      </c>
      <c r="G170" s="86">
        <v>11685</v>
      </c>
      <c r="H170" s="86">
        <v>11685</v>
      </c>
      <c r="I170" s="86"/>
      <c r="J170" s="161">
        <v>440.5</v>
      </c>
      <c r="K170" s="202">
        <v>1</v>
      </c>
      <c r="L170" s="46">
        <v>1</v>
      </c>
      <c r="M170" s="38">
        <f t="shared" si="84"/>
        <v>440.5</v>
      </c>
      <c r="N170" s="121">
        <f t="shared" si="85"/>
        <v>0.48380000000000001</v>
      </c>
      <c r="O170" s="121">
        <f t="shared" si="86"/>
        <v>0.50880000000000003</v>
      </c>
      <c r="P170" s="121">
        <f t="shared" si="87"/>
        <v>0.57369999999999999</v>
      </c>
      <c r="Q170" s="121">
        <f t="shared" si="88"/>
        <v>0.70409999999999995</v>
      </c>
      <c r="R170" s="55">
        <v>213.1</v>
      </c>
      <c r="S170" s="38">
        <v>224.13</v>
      </c>
      <c r="T170" s="38">
        <v>252.73</v>
      </c>
      <c r="U170" s="42">
        <v>310.17</v>
      </c>
    </row>
    <row r="171" spans="1:21" ht="30.75" customHeight="1">
      <c r="A171" s="284"/>
      <c r="B171" s="48" t="s">
        <v>60</v>
      </c>
      <c r="C171" s="27"/>
      <c r="D171" s="27"/>
      <c r="E171" s="106"/>
      <c r="F171" s="86">
        <v>23669</v>
      </c>
      <c r="G171" s="86">
        <v>23669</v>
      </c>
      <c r="H171" s="86">
        <v>23669</v>
      </c>
      <c r="I171" s="86"/>
      <c r="J171" s="161">
        <v>440.5</v>
      </c>
      <c r="K171" s="202">
        <v>1.181</v>
      </c>
      <c r="L171" s="46">
        <v>1</v>
      </c>
      <c r="M171" s="38">
        <f t="shared" si="84"/>
        <v>520.23</v>
      </c>
      <c r="N171" s="121">
        <f t="shared" si="85"/>
        <v>0.71330000000000005</v>
      </c>
      <c r="O171" s="121">
        <f t="shared" si="86"/>
        <v>0.75590000000000002</v>
      </c>
      <c r="P171" s="121">
        <f t="shared" si="87"/>
        <v>0.82169999999999999</v>
      </c>
      <c r="Q171" s="121">
        <f t="shared" si="88"/>
        <v>0.95599999999999996</v>
      </c>
      <c r="R171" s="55">
        <v>371.09</v>
      </c>
      <c r="S171" s="38">
        <v>393.24</v>
      </c>
      <c r="T171" s="38">
        <v>427.48</v>
      </c>
      <c r="U171" s="42">
        <v>497.32</v>
      </c>
    </row>
    <row r="172" spans="1:21" ht="45.75" customHeight="1">
      <c r="A172" s="284"/>
      <c r="B172" s="48" t="s">
        <v>78</v>
      </c>
      <c r="C172" s="27"/>
      <c r="D172" s="27"/>
      <c r="E172" s="106"/>
      <c r="F172" s="86">
        <v>9150</v>
      </c>
      <c r="G172" s="86">
        <v>9150</v>
      </c>
      <c r="H172" s="86">
        <v>9150</v>
      </c>
      <c r="I172" s="86"/>
      <c r="J172" s="161">
        <v>440.5</v>
      </c>
      <c r="K172" s="196">
        <f>U172/J172</f>
        <v>4.2362996594778659</v>
      </c>
      <c r="L172" s="46">
        <v>1</v>
      </c>
      <c r="M172" s="38">
        <f t="shared" si="84"/>
        <v>1866.09</v>
      </c>
      <c r="N172" s="121">
        <f t="shared" si="85"/>
        <v>0.73040000000000005</v>
      </c>
      <c r="O172" s="121">
        <f t="shared" si="86"/>
        <v>0.76849999999999996</v>
      </c>
      <c r="P172" s="121">
        <f t="shared" si="87"/>
        <v>0.81979999999999997</v>
      </c>
      <c r="Q172" s="121">
        <f t="shared" si="88"/>
        <v>1</v>
      </c>
      <c r="R172" s="55">
        <v>1362.94</v>
      </c>
      <c r="S172" s="38">
        <v>1434.16</v>
      </c>
      <c r="T172" s="38">
        <v>1529.76</v>
      </c>
      <c r="U172" s="42">
        <v>1866.09</v>
      </c>
    </row>
    <row r="173" spans="1:21" ht="30.75" customHeight="1">
      <c r="A173" s="284"/>
      <c r="B173" s="48" t="s">
        <v>79</v>
      </c>
      <c r="C173" s="27"/>
      <c r="D173" s="27"/>
      <c r="E173" s="106"/>
      <c r="F173" s="86">
        <v>57726</v>
      </c>
      <c r="G173" s="86">
        <v>57726</v>
      </c>
      <c r="H173" s="86">
        <v>57726</v>
      </c>
      <c r="I173" s="86"/>
      <c r="J173" s="161">
        <v>440.5</v>
      </c>
      <c r="K173" s="202">
        <v>1</v>
      </c>
      <c r="L173" s="46">
        <v>1</v>
      </c>
      <c r="M173" s="38">
        <f t="shared" si="84"/>
        <v>440.5</v>
      </c>
      <c r="N173" s="121">
        <f t="shared" si="85"/>
        <v>0.67569999999999997</v>
      </c>
      <c r="O173" s="121">
        <f t="shared" si="86"/>
        <v>0.73260000000000003</v>
      </c>
      <c r="P173" s="121">
        <f t="shared" si="87"/>
        <v>0.79020000000000001</v>
      </c>
      <c r="Q173" s="121">
        <f t="shared" si="88"/>
        <v>0.91890000000000005</v>
      </c>
      <c r="R173" s="55">
        <v>297.64</v>
      </c>
      <c r="S173" s="38">
        <v>322.73</v>
      </c>
      <c r="T173" s="38">
        <v>348.07</v>
      </c>
      <c r="U173" s="42">
        <v>404.77</v>
      </c>
    </row>
    <row r="174" spans="1:21" s="14" customFormat="1" ht="30.75" customHeight="1">
      <c r="A174" s="284"/>
      <c r="B174" s="16" t="s">
        <v>84</v>
      </c>
      <c r="C174" s="28"/>
      <c r="D174" s="28"/>
      <c r="E174" s="20"/>
      <c r="F174" s="79">
        <v>6388</v>
      </c>
      <c r="G174" s="79">
        <v>6388</v>
      </c>
      <c r="H174" s="79">
        <v>6388</v>
      </c>
      <c r="I174" s="79"/>
      <c r="J174" s="161">
        <v>440.5</v>
      </c>
      <c r="K174" s="202">
        <v>1</v>
      </c>
      <c r="L174" s="46">
        <v>1</v>
      </c>
      <c r="M174" s="38">
        <f t="shared" si="84"/>
        <v>440.5</v>
      </c>
      <c r="N174" s="121">
        <f t="shared" si="85"/>
        <v>0.65629999999999999</v>
      </c>
      <c r="O174" s="121">
        <f t="shared" si="86"/>
        <v>0.65629999999999999</v>
      </c>
      <c r="P174" s="121">
        <f t="shared" si="87"/>
        <v>0.65629999999999999</v>
      </c>
      <c r="Q174" s="121">
        <f t="shared" si="88"/>
        <v>0.86360000000000003</v>
      </c>
      <c r="R174" s="55">
        <v>289.10000000000002</v>
      </c>
      <c r="S174" s="42">
        <v>289.10000000000002</v>
      </c>
      <c r="T174" s="42">
        <v>289.10000000000002</v>
      </c>
      <c r="U174" s="42">
        <v>380.4</v>
      </c>
    </row>
    <row r="175" spans="1:21" ht="30.75" customHeight="1">
      <c r="A175" s="284"/>
      <c r="B175" s="165" t="s">
        <v>282</v>
      </c>
      <c r="C175" s="27"/>
      <c r="D175" s="27"/>
      <c r="E175" s="106"/>
      <c r="F175" s="86">
        <v>1260</v>
      </c>
      <c r="G175" s="86">
        <v>1260</v>
      </c>
      <c r="H175" s="86">
        <v>1260</v>
      </c>
      <c r="I175" s="86"/>
      <c r="J175" s="161">
        <v>440.5</v>
      </c>
      <c r="K175" s="202">
        <v>1</v>
      </c>
      <c r="L175" s="46">
        <v>1</v>
      </c>
      <c r="M175" s="38">
        <f t="shared" si="84"/>
        <v>440.5</v>
      </c>
      <c r="N175" s="121">
        <f t="shared" si="85"/>
        <v>0.43380000000000002</v>
      </c>
      <c r="O175" s="121">
        <f t="shared" si="86"/>
        <v>0.43380000000000002</v>
      </c>
      <c r="P175" s="121">
        <f t="shared" si="87"/>
        <v>0.4476</v>
      </c>
      <c r="Q175" s="121">
        <f t="shared" si="88"/>
        <v>0.4476</v>
      </c>
      <c r="R175" s="55">
        <v>191.11</v>
      </c>
      <c r="S175" s="38">
        <v>191.11</v>
      </c>
      <c r="T175" s="38">
        <v>197.17</v>
      </c>
      <c r="U175" s="42">
        <v>197.17</v>
      </c>
    </row>
    <row r="176" spans="1:21" ht="30.75" customHeight="1">
      <c r="A176" s="284"/>
      <c r="B176" s="171" t="s">
        <v>53</v>
      </c>
      <c r="C176" s="27"/>
      <c r="D176" s="27"/>
      <c r="E176" s="172"/>
      <c r="F176" s="86">
        <v>4507</v>
      </c>
      <c r="G176" s="86">
        <v>4826</v>
      </c>
      <c r="H176" s="86">
        <v>4826</v>
      </c>
      <c r="I176" s="86"/>
      <c r="J176" s="161">
        <v>440</v>
      </c>
      <c r="K176" s="202">
        <v>1</v>
      </c>
      <c r="L176" s="46">
        <v>1</v>
      </c>
      <c r="M176" s="38">
        <f t="shared" si="84"/>
        <v>440</v>
      </c>
      <c r="N176" s="121">
        <f t="shared" si="85"/>
        <v>0.75109999999999999</v>
      </c>
      <c r="O176" s="121">
        <f t="shared" si="86"/>
        <v>0.69679999999999997</v>
      </c>
      <c r="P176" s="121">
        <f t="shared" si="87"/>
        <v>0.7218</v>
      </c>
      <c r="Q176" s="121">
        <f t="shared" si="88"/>
        <v>0.7218</v>
      </c>
      <c r="R176" s="55">
        <v>330.49</v>
      </c>
      <c r="S176" s="38">
        <v>306.58</v>
      </c>
      <c r="T176" s="38">
        <v>317.61</v>
      </c>
      <c r="U176" s="42">
        <v>317.61</v>
      </c>
    </row>
    <row r="177" spans="1:21" ht="30.75" customHeight="1">
      <c r="A177" s="284"/>
      <c r="B177" s="5" t="s">
        <v>46</v>
      </c>
      <c r="C177" s="27"/>
      <c r="D177" s="27"/>
      <c r="E177" s="106"/>
      <c r="F177" s="86">
        <v>21296</v>
      </c>
      <c r="G177" s="86">
        <v>21296</v>
      </c>
      <c r="H177" s="86">
        <v>21296</v>
      </c>
      <c r="I177" s="86"/>
      <c r="J177" s="161">
        <v>440.5</v>
      </c>
      <c r="K177" s="202">
        <v>1.5035860000000001</v>
      </c>
      <c r="L177" s="46">
        <v>1</v>
      </c>
      <c r="M177" s="38">
        <f t="shared" si="84"/>
        <v>662.33</v>
      </c>
      <c r="N177" s="121">
        <f t="shared" si="85"/>
        <v>1</v>
      </c>
      <c r="O177" s="121">
        <f t="shared" si="86"/>
        <v>1</v>
      </c>
      <c r="P177" s="121">
        <f t="shared" si="87"/>
        <v>1</v>
      </c>
      <c r="Q177" s="121">
        <f t="shared" si="88"/>
        <v>1</v>
      </c>
      <c r="R177" s="55">
        <v>662.33</v>
      </c>
      <c r="S177" s="38">
        <v>662.33</v>
      </c>
      <c r="T177" s="38">
        <v>662.33</v>
      </c>
      <c r="U177" s="42">
        <v>662.33</v>
      </c>
    </row>
    <row r="178" spans="1:21" ht="30.75" customHeight="1">
      <c r="A178" s="284"/>
      <c r="B178" s="5" t="s">
        <v>47</v>
      </c>
      <c r="C178" s="27"/>
      <c r="D178" s="27"/>
      <c r="E178" s="106"/>
      <c r="F178" s="86">
        <v>13609</v>
      </c>
      <c r="G178" s="86">
        <v>13609</v>
      </c>
      <c r="H178" s="86">
        <v>13609</v>
      </c>
      <c r="I178" s="86"/>
      <c r="J178" s="161">
        <v>440.5</v>
      </c>
      <c r="K178" s="202">
        <v>1</v>
      </c>
      <c r="L178" s="46">
        <v>1</v>
      </c>
      <c r="M178" s="38">
        <f t="shared" si="84"/>
        <v>440.5</v>
      </c>
      <c r="N178" s="121">
        <f t="shared" si="85"/>
        <v>0.94550000000000001</v>
      </c>
      <c r="O178" s="121">
        <f t="shared" si="86"/>
        <v>0.94550000000000001</v>
      </c>
      <c r="P178" s="121">
        <f t="shared" si="87"/>
        <v>0.90390000000000004</v>
      </c>
      <c r="Q178" s="121">
        <f t="shared" si="88"/>
        <v>0.90390000000000004</v>
      </c>
      <c r="R178" s="55">
        <v>416.51</v>
      </c>
      <c r="S178" s="38">
        <v>416.51</v>
      </c>
      <c r="T178" s="38">
        <v>398.17</v>
      </c>
      <c r="U178" s="42">
        <v>398.17</v>
      </c>
    </row>
    <row r="179" spans="1:21" ht="30.75" customHeight="1">
      <c r="A179" s="284"/>
      <c r="B179" s="48" t="s">
        <v>54</v>
      </c>
      <c r="C179" s="27"/>
      <c r="D179" s="27"/>
      <c r="E179" s="106"/>
      <c r="F179" s="86">
        <v>506</v>
      </c>
      <c r="G179" s="86">
        <v>506</v>
      </c>
      <c r="H179" s="86">
        <v>506</v>
      </c>
      <c r="I179" s="86"/>
      <c r="J179" s="161">
        <v>440.5</v>
      </c>
      <c r="K179" s="202">
        <v>1</v>
      </c>
      <c r="L179" s="46">
        <v>1</v>
      </c>
      <c r="M179" s="38">
        <f t="shared" si="84"/>
        <v>440.5</v>
      </c>
      <c r="N179" s="121">
        <f t="shared" si="85"/>
        <v>0.68620000000000003</v>
      </c>
      <c r="O179" s="121">
        <f t="shared" si="86"/>
        <v>0.68620000000000003</v>
      </c>
      <c r="P179" s="121">
        <f t="shared" si="87"/>
        <v>0.71130000000000004</v>
      </c>
      <c r="Q179" s="121">
        <f t="shared" si="88"/>
        <v>0.75209999999999999</v>
      </c>
      <c r="R179" s="55">
        <v>302.26</v>
      </c>
      <c r="S179" s="38">
        <v>302.26</v>
      </c>
      <c r="T179" s="38">
        <v>313.31</v>
      </c>
      <c r="U179" s="42">
        <v>331.31</v>
      </c>
    </row>
    <row r="180" spans="1:21" ht="30.75" customHeight="1">
      <c r="A180" s="284"/>
      <c r="B180" s="48" t="s">
        <v>55</v>
      </c>
      <c r="C180" s="27"/>
      <c r="D180" s="27"/>
      <c r="E180" s="106"/>
      <c r="F180" s="86">
        <v>3658</v>
      </c>
      <c r="G180" s="86">
        <v>2097</v>
      </c>
      <c r="H180" s="86">
        <v>2097</v>
      </c>
      <c r="I180" s="86"/>
      <c r="J180" s="161">
        <v>440.5</v>
      </c>
      <c r="K180" s="202">
        <v>1</v>
      </c>
      <c r="L180" s="46">
        <v>1</v>
      </c>
      <c r="M180" s="38">
        <f t="shared" si="84"/>
        <v>440.5</v>
      </c>
      <c r="N180" s="121">
        <f t="shared" si="85"/>
        <v>0.37130000000000002</v>
      </c>
      <c r="O180" s="121">
        <f t="shared" si="86"/>
        <v>0.68720000000000003</v>
      </c>
      <c r="P180" s="121">
        <f t="shared" si="87"/>
        <v>0.68720000000000003</v>
      </c>
      <c r="Q180" s="121">
        <f t="shared" si="88"/>
        <v>0.68720000000000003</v>
      </c>
      <c r="R180" s="55">
        <v>163.56</v>
      </c>
      <c r="S180" s="38">
        <v>302.73</v>
      </c>
      <c r="T180" s="38">
        <v>302.73</v>
      </c>
      <c r="U180" s="42">
        <v>302.73</v>
      </c>
    </row>
    <row r="181" spans="1:21" ht="30.75" customHeight="1">
      <c r="A181" s="284"/>
      <c r="B181" s="48" t="s">
        <v>56</v>
      </c>
      <c r="C181" s="27"/>
      <c r="D181" s="27"/>
      <c r="E181" s="106"/>
      <c r="F181" s="86">
        <v>3640</v>
      </c>
      <c r="G181" s="86">
        <v>3640</v>
      </c>
      <c r="H181" s="86">
        <v>3640</v>
      </c>
      <c r="I181" s="86"/>
      <c r="J181" s="161">
        <v>440.5</v>
      </c>
      <c r="K181" s="202">
        <v>1</v>
      </c>
      <c r="L181" s="46">
        <v>1</v>
      </c>
      <c r="M181" s="38">
        <f t="shared" si="84"/>
        <v>440.5</v>
      </c>
      <c r="N181" s="121">
        <f t="shared" si="85"/>
        <v>0.46760000000000002</v>
      </c>
      <c r="O181" s="121">
        <f t="shared" si="86"/>
        <v>0.54310000000000003</v>
      </c>
      <c r="P181" s="121">
        <f t="shared" si="87"/>
        <v>0.54310000000000003</v>
      </c>
      <c r="Q181" s="121">
        <f t="shared" si="88"/>
        <v>0.54310000000000003</v>
      </c>
      <c r="R181" s="55">
        <v>205.96</v>
      </c>
      <c r="S181" s="38">
        <v>239.23</v>
      </c>
      <c r="T181" s="38">
        <v>239.23</v>
      </c>
      <c r="U181" s="42">
        <v>239.23</v>
      </c>
    </row>
    <row r="182" spans="1:21" ht="30.75" customHeight="1">
      <c r="A182" s="284"/>
      <c r="B182" s="48" t="s">
        <v>57</v>
      </c>
      <c r="C182" s="27"/>
      <c r="D182" s="27"/>
      <c r="E182" s="106"/>
      <c r="F182" s="86">
        <v>6083</v>
      </c>
      <c r="G182" s="86">
        <v>5546</v>
      </c>
      <c r="H182" s="86">
        <v>5546</v>
      </c>
      <c r="I182" s="86">
        <v>4587</v>
      </c>
      <c r="J182" s="161">
        <v>440.5</v>
      </c>
      <c r="K182" s="202">
        <v>1</v>
      </c>
      <c r="L182" s="46">
        <v>1</v>
      </c>
      <c r="M182" s="38">
        <f t="shared" si="84"/>
        <v>440.5</v>
      </c>
      <c r="N182" s="121">
        <f t="shared" si="85"/>
        <v>0.50629999999999997</v>
      </c>
      <c r="O182" s="121">
        <f t="shared" si="86"/>
        <v>0.27329999999999999</v>
      </c>
      <c r="P182" s="121">
        <f t="shared" si="87"/>
        <v>0.27329999999999999</v>
      </c>
      <c r="Q182" s="121">
        <f t="shared" si="88"/>
        <v>0.41849999999999998</v>
      </c>
      <c r="R182" s="55">
        <v>223.03</v>
      </c>
      <c r="S182" s="38">
        <v>120.4</v>
      </c>
      <c r="T182" s="38">
        <v>120.4</v>
      </c>
      <c r="U182" s="42">
        <v>184.36</v>
      </c>
    </row>
    <row r="183" spans="1:21" ht="30.75" customHeight="1">
      <c r="A183" s="284"/>
      <c r="B183" s="48" t="s">
        <v>58</v>
      </c>
      <c r="C183" s="27"/>
      <c r="D183" s="27"/>
      <c r="E183" s="106"/>
      <c r="F183" s="86">
        <v>5224</v>
      </c>
      <c r="G183" s="86">
        <v>5224</v>
      </c>
      <c r="H183" s="86">
        <v>5224</v>
      </c>
      <c r="I183" s="86">
        <f>5224+358</f>
        <v>5582</v>
      </c>
      <c r="J183" s="161">
        <v>440.5</v>
      </c>
      <c r="K183" s="202">
        <v>1</v>
      </c>
      <c r="L183" s="46">
        <v>1</v>
      </c>
      <c r="M183" s="38">
        <f t="shared" si="84"/>
        <v>440.5</v>
      </c>
      <c r="N183" s="121">
        <f t="shared" si="85"/>
        <v>0.41460000000000002</v>
      </c>
      <c r="O183" s="121">
        <f t="shared" si="86"/>
        <v>0.41770000000000002</v>
      </c>
      <c r="P183" s="121">
        <f t="shared" si="87"/>
        <v>0.41770000000000002</v>
      </c>
      <c r="Q183" s="121">
        <f t="shared" si="88"/>
        <v>0.41770000000000002</v>
      </c>
      <c r="R183" s="55">
        <v>182.61</v>
      </c>
      <c r="S183" s="38">
        <v>183.98</v>
      </c>
      <c r="T183" s="38">
        <v>183.98</v>
      </c>
      <c r="U183" s="42">
        <v>183.98</v>
      </c>
    </row>
    <row r="184" spans="1:21" ht="30.75" customHeight="1">
      <c r="A184" s="284"/>
      <c r="B184" s="48" t="s">
        <v>59</v>
      </c>
      <c r="C184" s="27"/>
      <c r="D184" s="27"/>
      <c r="E184" s="106"/>
      <c r="F184" s="86">
        <v>6431</v>
      </c>
      <c r="G184" s="86">
        <v>6431</v>
      </c>
      <c r="H184" s="86">
        <v>6431</v>
      </c>
      <c r="I184" s="86"/>
      <c r="J184" s="161">
        <v>440.5</v>
      </c>
      <c r="K184" s="202">
        <v>1</v>
      </c>
      <c r="L184" s="46">
        <v>1</v>
      </c>
      <c r="M184" s="38">
        <f t="shared" si="84"/>
        <v>440.5</v>
      </c>
      <c r="N184" s="121">
        <f t="shared" si="85"/>
        <v>0.66720000000000002</v>
      </c>
      <c r="O184" s="121">
        <f t="shared" si="86"/>
        <v>0.37840000000000001</v>
      </c>
      <c r="P184" s="121">
        <f t="shared" si="87"/>
        <v>0.37840000000000001</v>
      </c>
      <c r="Q184" s="121">
        <f t="shared" si="88"/>
        <v>0.37840000000000001</v>
      </c>
      <c r="R184" s="55">
        <v>293.89</v>
      </c>
      <c r="S184" s="38">
        <v>166.67</v>
      </c>
      <c r="T184" s="38">
        <v>166.67</v>
      </c>
      <c r="U184" s="42">
        <v>166.67</v>
      </c>
    </row>
    <row r="185" spans="1:21" ht="30.75" customHeight="1">
      <c r="A185" s="284"/>
      <c r="B185" s="48" t="s">
        <v>61</v>
      </c>
      <c r="C185" s="27"/>
      <c r="D185" s="27"/>
      <c r="E185" s="106"/>
      <c r="F185" s="86">
        <v>5739</v>
      </c>
      <c r="G185" s="86">
        <v>5739</v>
      </c>
      <c r="H185" s="86">
        <v>5739</v>
      </c>
      <c r="I185" s="86"/>
      <c r="J185" s="161">
        <v>440.5</v>
      </c>
      <c r="K185" s="202">
        <v>1</v>
      </c>
      <c r="L185" s="46">
        <v>1</v>
      </c>
      <c r="M185" s="38">
        <f t="shared" si="84"/>
        <v>440.5</v>
      </c>
      <c r="N185" s="121">
        <f t="shared" si="85"/>
        <v>0.75719999999999998</v>
      </c>
      <c r="O185" s="121">
        <f t="shared" si="86"/>
        <v>0.27160000000000001</v>
      </c>
      <c r="P185" s="121">
        <f t="shared" si="87"/>
        <v>0.27160000000000001</v>
      </c>
      <c r="Q185" s="121">
        <f t="shared" si="88"/>
        <v>0.27160000000000001</v>
      </c>
      <c r="R185" s="55">
        <v>333.55</v>
      </c>
      <c r="S185" s="38">
        <v>119.65</v>
      </c>
      <c r="T185" s="38">
        <v>119.65</v>
      </c>
      <c r="U185" s="42">
        <v>119.65</v>
      </c>
    </row>
    <row r="186" spans="1:21" ht="30.75" customHeight="1">
      <c r="A186" s="284"/>
      <c r="B186" s="48" t="s">
        <v>62</v>
      </c>
      <c r="C186" s="27"/>
      <c r="D186" s="27"/>
      <c r="E186" s="106"/>
      <c r="F186" s="86">
        <v>700</v>
      </c>
      <c r="G186" s="86">
        <v>700</v>
      </c>
      <c r="H186" s="86">
        <v>700</v>
      </c>
      <c r="I186" s="86"/>
      <c r="J186" s="161">
        <v>440.5</v>
      </c>
      <c r="K186" s="202">
        <v>1</v>
      </c>
      <c r="L186" s="46">
        <v>1</v>
      </c>
      <c r="M186" s="38">
        <f t="shared" si="84"/>
        <v>440.5</v>
      </c>
      <c r="N186" s="121">
        <f t="shared" si="85"/>
        <v>0.62460000000000004</v>
      </c>
      <c r="O186" s="121">
        <f t="shared" si="86"/>
        <v>0.66249999999999998</v>
      </c>
      <c r="P186" s="121">
        <f t="shared" si="87"/>
        <v>0.66249999999999998</v>
      </c>
      <c r="Q186" s="121">
        <f t="shared" si="88"/>
        <v>0.66249999999999998</v>
      </c>
      <c r="R186" s="55">
        <v>275.14999999999998</v>
      </c>
      <c r="S186" s="38">
        <v>291.83</v>
      </c>
      <c r="T186" s="38">
        <v>291.83</v>
      </c>
      <c r="U186" s="42">
        <v>291.83</v>
      </c>
    </row>
    <row r="187" spans="1:21" ht="30.75" customHeight="1">
      <c r="A187" s="284"/>
      <c r="B187" s="48" t="s">
        <v>63</v>
      </c>
      <c r="C187" s="27"/>
      <c r="D187" s="27"/>
      <c r="E187" s="106"/>
      <c r="F187" s="86">
        <v>6512</v>
      </c>
      <c r="G187" s="86">
        <v>6286</v>
      </c>
      <c r="H187" s="86">
        <v>6286</v>
      </c>
      <c r="I187" s="86"/>
      <c r="J187" s="161">
        <v>440.5</v>
      </c>
      <c r="K187" s="202">
        <v>1</v>
      </c>
      <c r="L187" s="46">
        <v>1</v>
      </c>
      <c r="M187" s="38">
        <f t="shared" si="84"/>
        <v>440.5</v>
      </c>
      <c r="N187" s="121">
        <f t="shared" si="85"/>
        <v>0.41760000000000003</v>
      </c>
      <c r="O187" s="121">
        <f t="shared" si="86"/>
        <v>0.3654</v>
      </c>
      <c r="P187" s="121">
        <f t="shared" si="87"/>
        <v>0.3654</v>
      </c>
      <c r="Q187" s="121">
        <f t="shared" si="88"/>
        <v>0.3654</v>
      </c>
      <c r="R187" s="55">
        <v>183.96</v>
      </c>
      <c r="S187" s="38">
        <v>160.94999999999999</v>
      </c>
      <c r="T187" s="38">
        <v>160.94999999999999</v>
      </c>
      <c r="U187" s="42">
        <v>160.94999999999999</v>
      </c>
    </row>
    <row r="188" spans="1:21" ht="30.75" customHeight="1">
      <c r="A188" s="320"/>
      <c r="B188" s="48" t="s">
        <v>64</v>
      </c>
      <c r="C188" s="27"/>
      <c r="D188" s="27"/>
      <c r="E188" s="106"/>
      <c r="F188" s="86">
        <v>2915</v>
      </c>
      <c r="G188" s="86">
        <v>2565</v>
      </c>
      <c r="H188" s="86">
        <v>2565</v>
      </c>
      <c r="I188" s="86"/>
      <c r="J188" s="161">
        <v>440.5</v>
      </c>
      <c r="K188" s="202">
        <v>1</v>
      </c>
      <c r="L188" s="46">
        <v>1</v>
      </c>
      <c r="M188" s="38">
        <f t="shared" si="84"/>
        <v>440.5</v>
      </c>
      <c r="N188" s="121">
        <f t="shared" si="85"/>
        <v>0.67210000000000003</v>
      </c>
      <c r="O188" s="121">
        <f t="shared" si="86"/>
        <v>0.65990000000000004</v>
      </c>
      <c r="P188" s="121">
        <f t="shared" si="87"/>
        <v>0.65990000000000004</v>
      </c>
      <c r="Q188" s="121">
        <f t="shared" si="88"/>
        <v>0.55930000000000002</v>
      </c>
      <c r="R188" s="55">
        <v>296.04000000000002</v>
      </c>
      <c r="S188" s="38">
        <v>290.68</v>
      </c>
      <c r="T188" s="38">
        <v>290.68</v>
      </c>
      <c r="U188" s="42">
        <v>246.38</v>
      </c>
    </row>
    <row r="189" spans="1:21" ht="30.75" customHeight="1">
      <c r="A189" s="320"/>
      <c r="B189" s="48" t="s">
        <v>65</v>
      </c>
      <c r="C189" s="27"/>
      <c r="D189" s="27"/>
      <c r="E189" s="106"/>
      <c r="F189" s="86">
        <v>4668</v>
      </c>
      <c r="G189" s="86">
        <v>4668</v>
      </c>
      <c r="H189" s="86">
        <v>4668</v>
      </c>
      <c r="I189" s="86"/>
      <c r="J189" s="161">
        <v>440.5</v>
      </c>
      <c r="K189" s="202">
        <v>1</v>
      </c>
      <c r="L189" s="46">
        <v>1</v>
      </c>
      <c r="M189" s="38">
        <f t="shared" si="84"/>
        <v>440.5</v>
      </c>
      <c r="N189" s="121">
        <f t="shared" si="85"/>
        <v>0.57330000000000003</v>
      </c>
      <c r="O189" s="121">
        <f t="shared" si="86"/>
        <v>0.21079999999999999</v>
      </c>
      <c r="P189" s="121">
        <f t="shared" si="87"/>
        <v>0.21079999999999999</v>
      </c>
      <c r="Q189" s="121">
        <f t="shared" si="88"/>
        <v>0.21079999999999999</v>
      </c>
      <c r="R189" s="55">
        <v>252.56</v>
      </c>
      <c r="S189" s="38">
        <v>92.86</v>
      </c>
      <c r="T189" s="38">
        <v>92.86</v>
      </c>
      <c r="U189" s="42">
        <v>92.86</v>
      </c>
    </row>
    <row r="190" spans="1:21" ht="30.75" customHeight="1">
      <c r="A190" s="320"/>
      <c r="B190" s="48" t="s">
        <v>66</v>
      </c>
      <c r="C190" s="27"/>
      <c r="D190" s="27"/>
      <c r="E190" s="106"/>
      <c r="F190" s="86">
        <v>1486</v>
      </c>
      <c r="G190" s="86">
        <v>1086</v>
      </c>
      <c r="H190" s="86">
        <v>1086</v>
      </c>
      <c r="I190" s="86"/>
      <c r="J190" s="161">
        <v>440.5</v>
      </c>
      <c r="K190" s="202">
        <v>1</v>
      </c>
      <c r="L190" s="46">
        <v>1</v>
      </c>
      <c r="M190" s="38">
        <f t="shared" si="84"/>
        <v>440.5</v>
      </c>
      <c r="N190" s="121">
        <f t="shared" si="85"/>
        <v>0.20960000000000001</v>
      </c>
      <c r="O190" s="121">
        <f t="shared" si="86"/>
        <v>0.1105</v>
      </c>
      <c r="P190" s="121">
        <f t="shared" si="87"/>
        <v>0.1105</v>
      </c>
      <c r="Q190" s="121">
        <f t="shared" si="88"/>
        <v>0.1105</v>
      </c>
      <c r="R190" s="55">
        <v>92.31</v>
      </c>
      <c r="S190" s="38">
        <v>48.67</v>
      </c>
      <c r="T190" s="38">
        <v>48.67</v>
      </c>
      <c r="U190" s="42">
        <v>48.67</v>
      </c>
    </row>
    <row r="191" spans="1:21" ht="30.75" customHeight="1">
      <c r="A191" s="320"/>
      <c r="B191" s="48" t="s">
        <v>67</v>
      </c>
      <c r="C191" s="27"/>
      <c r="D191" s="27"/>
      <c r="E191" s="106"/>
      <c r="F191" s="86">
        <v>1046</v>
      </c>
      <c r="G191" s="86">
        <v>1046</v>
      </c>
      <c r="H191" s="86">
        <v>1046</v>
      </c>
      <c r="I191" s="86"/>
      <c r="J191" s="161">
        <v>440.5</v>
      </c>
      <c r="K191" s="202">
        <v>1</v>
      </c>
      <c r="L191" s="46">
        <v>1</v>
      </c>
      <c r="M191" s="38">
        <f t="shared" si="84"/>
        <v>440.5</v>
      </c>
      <c r="N191" s="121">
        <f t="shared" si="85"/>
        <v>0.43070000000000003</v>
      </c>
      <c r="O191" s="121">
        <f t="shared" si="86"/>
        <v>0.43070000000000003</v>
      </c>
      <c r="P191" s="121">
        <f t="shared" si="87"/>
        <v>0.46489999999999998</v>
      </c>
      <c r="Q191" s="121">
        <f t="shared" si="88"/>
        <v>0.46489999999999998</v>
      </c>
      <c r="R191" s="55">
        <v>189.73</v>
      </c>
      <c r="S191" s="38">
        <v>189.73</v>
      </c>
      <c r="T191" s="38">
        <v>204.77</v>
      </c>
      <c r="U191" s="42">
        <v>204.77</v>
      </c>
    </row>
    <row r="192" spans="1:21" ht="30.75" customHeight="1">
      <c r="A192" s="320"/>
      <c r="B192" s="48" t="s">
        <v>68</v>
      </c>
      <c r="C192" s="27"/>
      <c r="D192" s="27"/>
      <c r="E192" s="106"/>
      <c r="F192" s="86">
        <v>5299</v>
      </c>
      <c r="G192" s="86">
        <v>5299</v>
      </c>
      <c r="H192" s="86">
        <v>5299</v>
      </c>
      <c r="I192" s="86"/>
      <c r="J192" s="161">
        <v>440.5</v>
      </c>
      <c r="K192" s="202">
        <v>1</v>
      </c>
      <c r="L192" s="46">
        <v>1</v>
      </c>
      <c r="M192" s="38">
        <f t="shared" si="84"/>
        <v>440.5</v>
      </c>
      <c r="N192" s="121">
        <f t="shared" si="85"/>
        <v>0.31540000000000001</v>
      </c>
      <c r="O192" s="121">
        <f t="shared" si="86"/>
        <v>0.31540000000000001</v>
      </c>
      <c r="P192" s="121">
        <f t="shared" si="87"/>
        <v>0.31540000000000001</v>
      </c>
      <c r="Q192" s="121">
        <f t="shared" si="88"/>
        <v>0.31540000000000001</v>
      </c>
      <c r="R192" s="55">
        <v>138.94999999999999</v>
      </c>
      <c r="S192" s="38">
        <v>138.94999999999999</v>
      </c>
      <c r="T192" s="38">
        <v>138.94999999999999</v>
      </c>
      <c r="U192" s="42">
        <v>138.94999999999999</v>
      </c>
    </row>
    <row r="193" spans="1:21" ht="30.75" customHeight="1">
      <c r="A193" s="320"/>
      <c r="B193" s="48" t="s">
        <v>69</v>
      </c>
      <c r="C193" s="27"/>
      <c r="D193" s="27"/>
      <c r="E193" s="106"/>
      <c r="F193" s="86">
        <v>6053</v>
      </c>
      <c r="G193" s="86">
        <v>6053</v>
      </c>
      <c r="H193" s="86">
        <v>6053</v>
      </c>
      <c r="I193" s="86"/>
      <c r="J193" s="161">
        <v>440.5</v>
      </c>
      <c r="K193" s="202">
        <v>1</v>
      </c>
      <c r="L193" s="46">
        <v>1</v>
      </c>
      <c r="M193" s="38">
        <f t="shared" si="84"/>
        <v>440.5</v>
      </c>
      <c r="N193" s="121">
        <f t="shared" si="85"/>
        <v>0.41549999999999998</v>
      </c>
      <c r="O193" s="121">
        <f t="shared" si="86"/>
        <v>0.41549999999999998</v>
      </c>
      <c r="P193" s="121">
        <f t="shared" si="87"/>
        <v>0.41549999999999998</v>
      </c>
      <c r="Q193" s="121">
        <f t="shared" si="88"/>
        <v>0.41549999999999998</v>
      </c>
      <c r="R193" s="55">
        <v>183.02</v>
      </c>
      <c r="S193" s="38">
        <v>183.02</v>
      </c>
      <c r="T193" s="38">
        <v>183.02</v>
      </c>
      <c r="U193" s="42">
        <v>183.02</v>
      </c>
    </row>
    <row r="194" spans="1:21" ht="30.75" customHeight="1">
      <c r="A194" s="320"/>
      <c r="B194" s="48" t="s">
        <v>70</v>
      </c>
      <c r="C194" s="27"/>
      <c r="D194" s="27"/>
      <c r="E194" s="106"/>
      <c r="F194" s="86">
        <v>3952</v>
      </c>
      <c r="G194" s="86">
        <v>3952</v>
      </c>
      <c r="H194" s="86">
        <v>3952</v>
      </c>
      <c r="I194" s="86"/>
      <c r="J194" s="161">
        <v>440.5</v>
      </c>
      <c r="K194" s="202">
        <v>1</v>
      </c>
      <c r="L194" s="46">
        <v>1</v>
      </c>
      <c r="M194" s="38">
        <f t="shared" si="84"/>
        <v>440.5</v>
      </c>
      <c r="N194" s="121">
        <f t="shared" si="85"/>
        <v>0.37580000000000002</v>
      </c>
      <c r="O194" s="121">
        <f t="shared" si="86"/>
        <v>0.37580000000000002</v>
      </c>
      <c r="P194" s="121">
        <f t="shared" si="87"/>
        <v>0.37580000000000002</v>
      </c>
      <c r="Q194" s="121">
        <f t="shared" si="88"/>
        <v>0.37580000000000002</v>
      </c>
      <c r="R194" s="55">
        <v>165.54</v>
      </c>
      <c r="S194" s="38">
        <v>165.54</v>
      </c>
      <c r="T194" s="38">
        <v>165.54</v>
      </c>
      <c r="U194" s="42">
        <v>165.54</v>
      </c>
    </row>
    <row r="195" spans="1:21" ht="30.75" customHeight="1">
      <c r="A195" s="320"/>
      <c r="B195" s="48" t="s">
        <v>71</v>
      </c>
      <c r="C195" s="27"/>
      <c r="D195" s="27"/>
      <c r="E195" s="106"/>
      <c r="F195" s="86">
        <v>3209</v>
      </c>
      <c r="G195" s="86">
        <v>2812</v>
      </c>
      <c r="H195" s="86">
        <v>2812</v>
      </c>
      <c r="I195" s="86"/>
      <c r="J195" s="161">
        <v>440.5</v>
      </c>
      <c r="K195" s="202">
        <v>1</v>
      </c>
      <c r="L195" s="46">
        <v>1</v>
      </c>
      <c r="M195" s="38">
        <f t="shared" si="84"/>
        <v>440.5</v>
      </c>
      <c r="N195" s="121">
        <f t="shared" si="85"/>
        <v>0.28599999999999998</v>
      </c>
      <c r="O195" s="121">
        <f t="shared" si="86"/>
        <v>0.3251</v>
      </c>
      <c r="P195" s="121">
        <f t="shared" si="87"/>
        <v>0.3251</v>
      </c>
      <c r="Q195" s="121">
        <f t="shared" si="88"/>
        <v>0.3251</v>
      </c>
      <c r="R195" s="55">
        <v>125.99</v>
      </c>
      <c r="S195" s="38">
        <v>143.22</v>
      </c>
      <c r="T195" s="38">
        <v>143.22</v>
      </c>
      <c r="U195" s="42">
        <v>143.22</v>
      </c>
    </row>
    <row r="196" spans="1:21" ht="30.75" customHeight="1">
      <c r="A196" s="320"/>
      <c r="B196" s="48" t="s">
        <v>72</v>
      </c>
      <c r="C196" s="27"/>
      <c r="D196" s="27"/>
      <c r="E196" s="106"/>
      <c r="F196" s="86">
        <v>546</v>
      </c>
      <c r="G196" s="86">
        <v>546</v>
      </c>
      <c r="H196" s="86">
        <v>546</v>
      </c>
      <c r="I196" s="86"/>
      <c r="J196" s="161">
        <v>440.5</v>
      </c>
      <c r="K196" s="202">
        <v>1</v>
      </c>
      <c r="L196" s="46">
        <v>1</v>
      </c>
      <c r="M196" s="38">
        <f t="shared" si="84"/>
        <v>440.5</v>
      </c>
      <c r="N196" s="121">
        <f t="shared" si="85"/>
        <v>0.68620000000000003</v>
      </c>
      <c r="O196" s="121">
        <f t="shared" si="86"/>
        <v>0.37919999999999998</v>
      </c>
      <c r="P196" s="121">
        <f t="shared" si="87"/>
        <v>0.37919999999999998</v>
      </c>
      <c r="Q196" s="121">
        <f t="shared" si="88"/>
        <v>0.37919999999999998</v>
      </c>
      <c r="R196" s="55">
        <v>302.26</v>
      </c>
      <c r="S196" s="38">
        <v>167.03</v>
      </c>
      <c r="T196" s="38">
        <v>167.03</v>
      </c>
      <c r="U196" s="42">
        <v>167.03</v>
      </c>
    </row>
    <row r="197" spans="1:21" ht="30.75" customHeight="1">
      <c r="A197" s="320"/>
      <c r="B197" s="48" t="s">
        <v>73</v>
      </c>
      <c r="C197" s="27"/>
      <c r="D197" s="27"/>
      <c r="E197" s="106"/>
      <c r="F197" s="86">
        <v>3674</v>
      </c>
      <c r="G197" s="86">
        <v>3350</v>
      </c>
      <c r="H197" s="86">
        <v>3350</v>
      </c>
      <c r="I197" s="86">
        <v>2755</v>
      </c>
      <c r="J197" s="161">
        <v>440.5</v>
      </c>
      <c r="K197" s="202">
        <v>1</v>
      </c>
      <c r="L197" s="46">
        <v>1</v>
      </c>
      <c r="M197" s="38">
        <f t="shared" si="84"/>
        <v>440.5</v>
      </c>
      <c r="N197" s="121">
        <f t="shared" si="85"/>
        <v>0.62919999999999998</v>
      </c>
      <c r="O197" s="121">
        <f t="shared" si="86"/>
        <v>0.6008</v>
      </c>
      <c r="P197" s="121">
        <f t="shared" si="87"/>
        <v>0.6008</v>
      </c>
      <c r="Q197" s="121">
        <f t="shared" si="88"/>
        <v>0.60819999999999996</v>
      </c>
      <c r="R197" s="55">
        <v>277.16000000000003</v>
      </c>
      <c r="S197" s="38">
        <v>264.64</v>
      </c>
      <c r="T197" s="38">
        <v>264.64</v>
      </c>
      <c r="U197" s="42">
        <v>267.89999999999998</v>
      </c>
    </row>
    <row r="198" spans="1:21" ht="30.75" customHeight="1">
      <c r="A198" s="320"/>
      <c r="B198" s="48" t="s">
        <v>74</v>
      </c>
      <c r="C198" s="27"/>
      <c r="D198" s="27"/>
      <c r="E198" s="106"/>
      <c r="F198" s="86">
        <v>3379</v>
      </c>
      <c r="G198" s="86">
        <v>3379</v>
      </c>
      <c r="H198" s="86">
        <v>3379</v>
      </c>
      <c r="I198" s="86"/>
      <c r="J198" s="161">
        <v>440.5</v>
      </c>
      <c r="K198" s="202">
        <v>1</v>
      </c>
      <c r="L198" s="46">
        <v>1</v>
      </c>
      <c r="M198" s="38">
        <f t="shared" si="84"/>
        <v>440.5</v>
      </c>
      <c r="N198" s="121">
        <f t="shared" si="85"/>
        <v>0.3664</v>
      </c>
      <c r="O198" s="121">
        <f t="shared" si="86"/>
        <v>0.3664</v>
      </c>
      <c r="P198" s="121">
        <f t="shared" si="87"/>
        <v>0.3664</v>
      </c>
      <c r="Q198" s="121">
        <f t="shared" si="88"/>
        <v>0.3664</v>
      </c>
      <c r="R198" s="55">
        <v>161.4</v>
      </c>
      <c r="S198" s="38">
        <v>161.4</v>
      </c>
      <c r="T198" s="38">
        <v>161.4</v>
      </c>
      <c r="U198" s="42">
        <v>161.4</v>
      </c>
    </row>
    <row r="199" spans="1:21" ht="36.75" customHeight="1">
      <c r="A199" s="136"/>
      <c r="B199" s="57" t="s">
        <v>98</v>
      </c>
      <c r="C199" s="58"/>
      <c r="D199" s="58" t="s">
        <v>120</v>
      </c>
      <c r="E199" s="59" t="s">
        <v>178</v>
      </c>
      <c r="F199" s="78">
        <f>F200+F201+F202+F203</f>
        <v>13147</v>
      </c>
      <c r="G199" s="78">
        <f t="shared" ref="G199:H199" si="89">G200+G201+G202+G203</f>
        <v>13107</v>
      </c>
      <c r="H199" s="78">
        <f t="shared" si="89"/>
        <v>13107</v>
      </c>
      <c r="I199" s="78"/>
      <c r="J199" s="61"/>
      <c r="K199" s="203"/>
      <c r="L199" s="61"/>
      <c r="M199" s="61"/>
      <c r="N199" s="61"/>
      <c r="O199" s="61"/>
      <c r="P199" s="61"/>
      <c r="Q199" s="61"/>
      <c r="R199" s="61"/>
      <c r="S199" s="61"/>
      <c r="T199" s="61"/>
      <c r="U199" s="333"/>
    </row>
    <row r="200" spans="1:21" ht="25.5">
      <c r="A200" s="290" t="s">
        <v>222</v>
      </c>
      <c r="B200" s="48" t="s">
        <v>50</v>
      </c>
      <c r="C200" s="30"/>
      <c r="D200" s="23"/>
      <c r="E200" s="104"/>
      <c r="F200" s="84">
        <v>100</v>
      </c>
      <c r="G200" s="84">
        <v>60</v>
      </c>
      <c r="H200" s="84">
        <v>60</v>
      </c>
      <c r="I200" s="84"/>
      <c r="J200" s="193">
        <v>440.5</v>
      </c>
      <c r="K200" s="196">
        <v>1.76633</v>
      </c>
      <c r="L200" s="38">
        <v>1</v>
      </c>
      <c r="M200" s="38">
        <f>ROUND(J200*K200*L200,2)</f>
        <v>778.07</v>
      </c>
      <c r="N200" s="121">
        <f>ROUND(R200/M200,4)</f>
        <v>1</v>
      </c>
      <c r="O200" s="121">
        <f t="shared" ref="O200:O203" si="90">ROUND(S200/M200,4)</f>
        <v>1</v>
      </c>
      <c r="P200" s="121">
        <f t="shared" ref="P200:P203" si="91">ROUND(T200/M200,4)</f>
        <v>1</v>
      </c>
      <c r="Q200" s="121">
        <f t="shared" ref="Q200:Q203" si="92">ROUND(U200/M200,4)</f>
        <v>1</v>
      </c>
      <c r="R200" s="55">
        <v>778.07</v>
      </c>
      <c r="S200" s="38">
        <v>778.07</v>
      </c>
      <c r="T200" s="38">
        <v>778.07</v>
      </c>
      <c r="U200" s="42">
        <v>778.07</v>
      </c>
    </row>
    <row r="201" spans="1:21" ht="25.5" customHeight="1">
      <c r="A201" s="291"/>
      <c r="B201" s="48" t="s">
        <v>49</v>
      </c>
      <c r="C201" s="30"/>
      <c r="D201" s="23"/>
      <c r="E201" s="104"/>
      <c r="F201" s="79">
        <v>5045</v>
      </c>
      <c r="G201" s="79">
        <v>5045</v>
      </c>
      <c r="H201" s="79">
        <v>5045</v>
      </c>
      <c r="I201" s="79"/>
      <c r="J201" s="193">
        <v>440.5</v>
      </c>
      <c r="K201" s="198">
        <v>1</v>
      </c>
      <c r="L201" s="42">
        <v>1</v>
      </c>
      <c r="M201" s="42">
        <f>ROUND(J201*K201*L201,2)</f>
        <v>440.5</v>
      </c>
      <c r="N201" s="121">
        <f>ROUND(R201/M201,4)</f>
        <v>0.219</v>
      </c>
      <c r="O201" s="121">
        <f t="shared" si="90"/>
        <v>0.23849999999999999</v>
      </c>
      <c r="P201" s="121">
        <f t="shared" si="91"/>
        <v>0.26040000000000002</v>
      </c>
      <c r="Q201" s="121">
        <f t="shared" si="92"/>
        <v>0.31900000000000001</v>
      </c>
      <c r="R201" s="55">
        <v>96.45</v>
      </c>
      <c r="S201" s="38">
        <v>105.06</v>
      </c>
      <c r="T201" s="38">
        <v>114.7</v>
      </c>
      <c r="U201" s="42">
        <v>140.51</v>
      </c>
    </row>
    <row r="202" spans="1:21" ht="27.75" customHeight="1">
      <c r="A202" s="291"/>
      <c r="B202" s="48" t="s">
        <v>51</v>
      </c>
      <c r="C202" s="30"/>
      <c r="D202" s="23"/>
      <c r="E202" s="104"/>
      <c r="F202" s="84">
        <v>1020</v>
      </c>
      <c r="G202" s="84">
        <v>1020</v>
      </c>
      <c r="H202" s="84">
        <v>1020</v>
      </c>
      <c r="I202" s="84"/>
      <c r="J202" s="193">
        <v>440.5</v>
      </c>
      <c r="K202" s="196">
        <v>1.92944</v>
      </c>
      <c r="L202" s="38">
        <v>1</v>
      </c>
      <c r="M202" s="38">
        <f>ROUND(J202*K202*L202,2)</f>
        <v>849.92</v>
      </c>
      <c r="N202" s="121">
        <f t="shared" ref="N202:N203" si="93">ROUND(R202/M202,4)</f>
        <v>0.80900000000000005</v>
      </c>
      <c r="O202" s="121">
        <f t="shared" si="90"/>
        <v>0.80900000000000005</v>
      </c>
      <c r="P202" s="121">
        <f t="shared" si="91"/>
        <v>0.87229999999999996</v>
      </c>
      <c r="Q202" s="121">
        <f t="shared" si="92"/>
        <v>1</v>
      </c>
      <c r="R202" s="55">
        <v>687.58</v>
      </c>
      <c r="S202" s="38">
        <v>687.58</v>
      </c>
      <c r="T202" s="38">
        <v>741.41</v>
      </c>
      <c r="U202" s="42">
        <v>849.92</v>
      </c>
    </row>
    <row r="203" spans="1:21" ht="27.75" customHeight="1">
      <c r="A203" s="218"/>
      <c r="B203" s="48" t="s">
        <v>52</v>
      </c>
      <c r="C203" s="30"/>
      <c r="D203" s="23"/>
      <c r="E203" s="104"/>
      <c r="F203" s="84">
        <v>6982</v>
      </c>
      <c r="G203" s="84">
        <v>6982</v>
      </c>
      <c r="H203" s="84">
        <v>6982</v>
      </c>
      <c r="I203" s="84"/>
      <c r="J203" s="193">
        <v>440.5</v>
      </c>
      <c r="K203" s="196">
        <v>1</v>
      </c>
      <c r="L203" s="38">
        <v>1</v>
      </c>
      <c r="M203" s="38">
        <f>ROUND(J203*K203*L203,2)</f>
        <v>440.5</v>
      </c>
      <c r="N203" s="121">
        <f t="shared" si="93"/>
        <v>0.2465</v>
      </c>
      <c r="O203" s="121">
        <f t="shared" si="90"/>
        <v>0.2465</v>
      </c>
      <c r="P203" s="121">
        <f t="shared" si="91"/>
        <v>0.2702</v>
      </c>
      <c r="Q203" s="121">
        <f t="shared" si="92"/>
        <v>0.2702</v>
      </c>
      <c r="R203" s="55">
        <v>108.6</v>
      </c>
      <c r="S203" s="38">
        <v>108.6</v>
      </c>
      <c r="T203" s="38">
        <v>119.03</v>
      </c>
      <c r="U203" s="42">
        <v>119.03</v>
      </c>
    </row>
    <row r="204" spans="1:21" ht="53.25" customHeight="1">
      <c r="A204" s="137"/>
      <c r="B204" s="71" t="s">
        <v>11</v>
      </c>
      <c r="C204" s="72" t="s">
        <v>151</v>
      </c>
      <c r="D204" s="72" t="s">
        <v>152</v>
      </c>
      <c r="E204" s="73" t="s">
        <v>178</v>
      </c>
      <c r="F204" s="77">
        <f>F205</f>
        <v>6263</v>
      </c>
      <c r="G204" s="77">
        <f t="shared" ref="G204:H204" si="94">G205</f>
        <v>6263</v>
      </c>
      <c r="H204" s="77">
        <f t="shared" si="94"/>
        <v>6263</v>
      </c>
      <c r="I204" s="77"/>
      <c r="J204" s="190"/>
      <c r="K204" s="195"/>
      <c r="L204" s="190"/>
      <c r="M204" s="190"/>
      <c r="N204" s="190"/>
      <c r="O204" s="190"/>
      <c r="P204" s="190"/>
      <c r="Q204" s="190"/>
      <c r="R204" s="190"/>
      <c r="S204" s="190"/>
      <c r="T204" s="190"/>
      <c r="U204" s="334"/>
    </row>
    <row r="205" spans="1:21" ht="25.5">
      <c r="A205" s="36" t="s">
        <v>244</v>
      </c>
      <c r="B205" s="70" t="s">
        <v>49</v>
      </c>
      <c r="C205" s="30"/>
      <c r="D205" s="23"/>
      <c r="E205" s="104"/>
      <c r="F205" s="84">
        <v>6263</v>
      </c>
      <c r="G205" s="84">
        <v>6263</v>
      </c>
      <c r="H205" s="84">
        <v>6263</v>
      </c>
      <c r="I205" s="84"/>
      <c r="J205" s="161">
        <v>440.5</v>
      </c>
      <c r="K205" s="196">
        <v>1</v>
      </c>
      <c r="L205" s="38">
        <v>1</v>
      </c>
      <c r="M205" s="38">
        <f>ROUND(J205*K205*L205,2)</f>
        <v>440.5</v>
      </c>
      <c r="N205" s="121">
        <f>ROUND(R205/M205,4)</f>
        <v>0.74070000000000003</v>
      </c>
      <c r="O205" s="121">
        <f t="shared" ref="O205" si="95">ROUND(S205/M205,4)</f>
        <v>0.80359999999999998</v>
      </c>
      <c r="P205" s="121">
        <f>ROUND(T205/M205,4)</f>
        <v>0.94010000000000005</v>
      </c>
      <c r="Q205" s="121">
        <f>ROUND(U205/M205,4)</f>
        <v>0.94010000000000005</v>
      </c>
      <c r="R205" s="55">
        <v>326.27999999999997</v>
      </c>
      <c r="S205" s="38">
        <v>353.97</v>
      </c>
      <c r="T205" s="38">
        <v>414.1</v>
      </c>
      <c r="U205" s="42">
        <v>414.1</v>
      </c>
    </row>
    <row r="206" spans="1:21" ht="62.25" customHeight="1">
      <c r="A206" s="137"/>
      <c r="B206" s="71" t="s">
        <v>11</v>
      </c>
      <c r="C206" s="72" t="s">
        <v>151</v>
      </c>
      <c r="D206" s="72" t="s">
        <v>152</v>
      </c>
      <c r="E206" s="73" t="s">
        <v>179</v>
      </c>
      <c r="F206" s="77">
        <f>F207</f>
        <v>5500</v>
      </c>
      <c r="G206" s="77">
        <f t="shared" ref="G206:H206" si="96">G207</f>
        <v>5500</v>
      </c>
      <c r="H206" s="77">
        <f t="shared" si="96"/>
        <v>5500</v>
      </c>
      <c r="I206" s="77"/>
      <c r="J206" s="74"/>
      <c r="K206" s="199"/>
      <c r="L206" s="74"/>
      <c r="M206" s="74"/>
      <c r="N206" s="74"/>
      <c r="O206" s="74"/>
      <c r="P206" s="74"/>
      <c r="Q206" s="74"/>
      <c r="R206" s="74"/>
      <c r="S206" s="74"/>
      <c r="T206" s="74"/>
      <c r="U206" s="42"/>
    </row>
    <row r="207" spans="1:21" ht="23.25" customHeight="1">
      <c r="A207" s="123" t="s">
        <v>244</v>
      </c>
      <c r="B207" s="70" t="s">
        <v>49</v>
      </c>
      <c r="C207" s="30"/>
      <c r="D207" s="23"/>
      <c r="E207" s="104"/>
      <c r="F207" s="84">
        <v>5500</v>
      </c>
      <c r="G207" s="84">
        <v>5500</v>
      </c>
      <c r="H207" s="84">
        <v>5500</v>
      </c>
      <c r="I207" s="84"/>
      <c r="J207" s="148">
        <v>1277.3</v>
      </c>
      <c r="K207" s="196">
        <v>1</v>
      </c>
      <c r="L207" s="38">
        <v>1</v>
      </c>
      <c r="M207" s="38">
        <f>ROUND(J207*K207*L207,2)</f>
        <v>1277.3</v>
      </c>
      <c r="N207" s="121">
        <f>ROUND(R207/M207,4)</f>
        <v>0.6714</v>
      </c>
      <c r="O207" s="121">
        <f t="shared" ref="O207" si="97">ROUND(S207/M207,4)</f>
        <v>0.72989999999999999</v>
      </c>
      <c r="P207" s="121">
        <f>ROUND(T207/M207,4)</f>
        <v>0.79549999999999998</v>
      </c>
      <c r="Q207" s="121">
        <f>ROUND(U207/M207,4)</f>
        <v>0.83660000000000001</v>
      </c>
      <c r="R207" s="55">
        <v>857.61</v>
      </c>
      <c r="S207" s="38">
        <v>932.25</v>
      </c>
      <c r="T207" s="38">
        <v>1016.13</v>
      </c>
      <c r="U207" s="42">
        <v>1068.6099999999999</v>
      </c>
    </row>
    <row r="208" spans="1:21" ht="63.75">
      <c r="A208" s="131"/>
      <c r="B208" s="57" t="s">
        <v>25</v>
      </c>
      <c r="C208" s="58"/>
      <c r="D208" s="58" t="s">
        <v>26</v>
      </c>
      <c r="E208" s="59" t="s">
        <v>172</v>
      </c>
      <c r="F208" s="78">
        <f>F209+F210+F211+F212+F213+F214+F215+F216+F217+F218+F219+F220+F221+F222+F223+F224+F225+F226+F227+F228+F229+F230+F231+F232+F233</f>
        <v>13941</v>
      </c>
      <c r="G208" s="78">
        <f t="shared" ref="G208:H208" si="98">G209+G210+G211+G212+G213+G214+G215+G216+G217+G218+G219+G220+G221+G222+G223+G224+G225+G226+G227+G228+G229+G230+G231+G232+G233</f>
        <v>14020</v>
      </c>
      <c r="H208" s="78">
        <f t="shared" si="98"/>
        <v>14256</v>
      </c>
      <c r="I208" s="78"/>
      <c r="J208" s="102"/>
      <c r="K208" s="204"/>
      <c r="L208" s="56"/>
      <c r="M208" s="56"/>
      <c r="N208" s="56"/>
      <c r="O208" s="56"/>
      <c r="P208" s="56"/>
      <c r="Q208" s="56"/>
      <c r="R208" s="56"/>
      <c r="S208" s="56"/>
      <c r="T208" s="56"/>
      <c r="U208" s="334"/>
    </row>
    <row r="209" spans="1:28" ht="25.5">
      <c r="A209" s="284" t="s">
        <v>248</v>
      </c>
      <c r="B209" s="48" t="s">
        <v>60</v>
      </c>
      <c r="C209" s="22"/>
      <c r="D209" s="23"/>
      <c r="E209" s="104"/>
      <c r="F209" s="84">
        <v>1460</v>
      </c>
      <c r="G209" s="84">
        <v>1460</v>
      </c>
      <c r="H209" s="84">
        <v>1460</v>
      </c>
      <c r="I209" s="84"/>
      <c r="J209" s="161">
        <f>'Приложение 1 Базовый'!G48</f>
        <v>11666.62</v>
      </c>
      <c r="K209" s="196">
        <v>1</v>
      </c>
      <c r="L209" s="38">
        <v>1</v>
      </c>
      <c r="M209" s="38">
        <f t="shared" ref="M209:M233" si="99">ROUND(J209*K209*L209,2)</f>
        <v>11666.62</v>
      </c>
      <c r="N209" s="121">
        <f>ROUND(R209/M209,4)</f>
        <v>0.69920000000000004</v>
      </c>
      <c r="O209" s="121">
        <f t="shared" ref="O209:O233" si="100">ROUND(S209/M209,4)</f>
        <v>0.69920000000000004</v>
      </c>
      <c r="P209" s="121">
        <f t="shared" ref="P209:P233" si="101">ROUND(T209/M209,4)</f>
        <v>0.72570000000000001</v>
      </c>
      <c r="Q209" s="121">
        <f t="shared" ref="Q209:Q233" si="102">ROUND(U209/M209,4)</f>
        <v>0.77929999999999999</v>
      </c>
      <c r="R209" s="55">
        <v>8156.77</v>
      </c>
      <c r="S209" s="38">
        <v>8156.77</v>
      </c>
      <c r="T209" s="38">
        <v>8466.83</v>
      </c>
      <c r="U209" s="42">
        <v>9091.77</v>
      </c>
    </row>
    <row r="210" spans="1:28" ht="28.5" customHeight="1">
      <c r="A210" s="284"/>
      <c r="B210" s="48" t="s">
        <v>51</v>
      </c>
      <c r="C210" s="22"/>
      <c r="D210" s="23"/>
      <c r="E210" s="104"/>
      <c r="F210" s="84">
        <v>3550</v>
      </c>
      <c r="G210" s="84">
        <v>3550</v>
      </c>
      <c r="H210" s="84">
        <v>3550</v>
      </c>
      <c r="I210" s="84"/>
      <c r="J210" s="161">
        <v>11666.62</v>
      </c>
      <c r="K210" s="196">
        <f>U210/J210</f>
        <v>1.0121800487201948</v>
      </c>
      <c r="L210" s="38">
        <v>1</v>
      </c>
      <c r="M210" s="38">
        <f t="shared" si="99"/>
        <v>11808.72</v>
      </c>
      <c r="N210" s="121">
        <f t="shared" ref="N210:N233" si="103">ROUND(R210/M210,4)</f>
        <v>0.84560000000000002</v>
      </c>
      <c r="O210" s="121">
        <f t="shared" si="100"/>
        <v>0.84560000000000002</v>
      </c>
      <c r="P210" s="121">
        <f t="shared" si="101"/>
        <v>0.89690000000000003</v>
      </c>
      <c r="Q210" s="121">
        <f t="shared" si="102"/>
        <v>1</v>
      </c>
      <c r="R210" s="55">
        <v>9985.57</v>
      </c>
      <c r="S210" s="38">
        <v>9985.57</v>
      </c>
      <c r="T210" s="38">
        <v>10590.71</v>
      </c>
      <c r="U210" s="42">
        <v>11808.72</v>
      </c>
    </row>
    <row r="211" spans="1:28">
      <c r="A211" s="320"/>
      <c r="B211" s="48" t="s">
        <v>49</v>
      </c>
      <c r="C211" s="22"/>
      <c r="D211" s="23"/>
      <c r="E211" s="104"/>
      <c r="F211" s="84">
        <v>300</v>
      </c>
      <c r="G211" s="84">
        <v>300</v>
      </c>
      <c r="H211" s="84">
        <v>300</v>
      </c>
      <c r="I211" s="84"/>
      <c r="J211" s="161">
        <v>11666.62</v>
      </c>
      <c r="K211" s="196">
        <f>U211/J211</f>
        <v>1.5275898246450128</v>
      </c>
      <c r="L211" s="38">
        <v>1</v>
      </c>
      <c r="M211" s="38">
        <f t="shared" si="99"/>
        <v>17821.810000000001</v>
      </c>
      <c r="N211" s="121">
        <f t="shared" si="103"/>
        <v>0.89880000000000004</v>
      </c>
      <c r="O211" s="121">
        <f t="shared" si="100"/>
        <v>0.89880000000000004</v>
      </c>
      <c r="P211" s="121">
        <f t="shared" si="101"/>
        <v>0.99550000000000005</v>
      </c>
      <c r="Q211" s="121">
        <f t="shared" si="102"/>
        <v>1</v>
      </c>
      <c r="R211" s="55">
        <v>16017.9</v>
      </c>
      <c r="S211" s="38">
        <v>16017.9</v>
      </c>
      <c r="T211" s="38">
        <v>17742.36</v>
      </c>
      <c r="U211" s="42">
        <v>17821.810000000001</v>
      </c>
    </row>
    <row r="212" spans="1:28" ht="25.5">
      <c r="A212" s="320"/>
      <c r="B212" s="5" t="s">
        <v>46</v>
      </c>
      <c r="C212" s="22"/>
      <c r="D212" s="23"/>
      <c r="E212" s="104"/>
      <c r="F212" s="84">
        <v>1050</v>
      </c>
      <c r="G212" s="84">
        <v>1050</v>
      </c>
      <c r="H212" s="84">
        <v>1050</v>
      </c>
      <c r="I212" s="84"/>
      <c r="J212" s="148">
        <f>'Приложение 1 Базовый'!G49</f>
        <v>2314</v>
      </c>
      <c r="K212" s="196">
        <v>1</v>
      </c>
      <c r="L212" s="38">
        <v>1</v>
      </c>
      <c r="M212" s="38">
        <f t="shared" si="99"/>
        <v>2314</v>
      </c>
      <c r="N212" s="121">
        <f t="shared" si="103"/>
        <v>0.1217</v>
      </c>
      <c r="O212" s="121">
        <f t="shared" si="100"/>
        <v>0.1217</v>
      </c>
      <c r="P212" s="121">
        <f t="shared" si="101"/>
        <v>0.1217</v>
      </c>
      <c r="Q212" s="121">
        <f t="shared" si="102"/>
        <v>0.1217</v>
      </c>
      <c r="R212" s="55">
        <v>281.51</v>
      </c>
      <c r="S212" s="38">
        <v>281.51</v>
      </c>
      <c r="T212" s="38">
        <v>281.51</v>
      </c>
      <c r="U212" s="42">
        <v>281.51</v>
      </c>
    </row>
    <row r="213" spans="1:28" ht="38.25" customHeight="1">
      <c r="A213" s="320"/>
      <c r="B213" s="5" t="s">
        <v>47</v>
      </c>
      <c r="C213" s="22"/>
      <c r="D213" s="23"/>
      <c r="E213" s="104"/>
      <c r="F213" s="84">
        <v>260</v>
      </c>
      <c r="G213" s="84">
        <v>260</v>
      </c>
      <c r="H213" s="84">
        <v>190</v>
      </c>
      <c r="I213" s="84"/>
      <c r="J213" s="148">
        <v>2314</v>
      </c>
      <c r="K213" s="196">
        <v>1</v>
      </c>
      <c r="L213" s="38">
        <v>1</v>
      </c>
      <c r="M213" s="38">
        <f t="shared" si="99"/>
        <v>2314</v>
      </c>
      <c r="N213" s="121">
        <f t="shared" si="103"/>
        <v>6.7100000000000007E-2</v>
      </c>
      <c r="O213" s="121">
        <f t="shared" si="100"/>
        <v>6.7100000000000007E-2</v>
      </c>
      <c r="P213" s="121">
        <f t="shared" si="101"/>
        <v>5.2299999999999999E-2</v>
      </c>
      <c r="Q213" s="121">
        <f t="shared" si="102"/>
        <v>5.2299999999999999E-2</v>
      </c>
      <c r="R213" s="55">
        <v>155.29</v>
      </c>
      <c r="S213" s="38">
        <v>155.29</v>
      </c>
      <c r="T213" s="38">
        <v>120.95</v>
      </c>
      <c r="U213" s="42">
        <v>120.95</v>
      </c>
    </row>
    <row r="214" spans="1:28" ht="25.5">
      <c r="A214" s="320"/>
      <c r="B214" s="48" t="s">
        <v>80</v>
      </c>
      <c r="C214" s="22"/>
      <c r="D214" s="23"/>
      <c r="E214" s="104"/>
      <c r="F214" s="84">
        <v>4800</v>
      </c>
      <c r="G214" s="84">
        <v>5210</v>
      </c>
      <c r="H214" s="84">
        <v>5516</v>
      </c>
      <c r="I214" s="84"/>
      <c r="J214" s="148">
        <v>2314</v>
      </c>
      <c r="K214" s="196">
        <v>1</v>
      </c>
      <c r="L214" s="38">
        <v>1</v>
      </c>
      <c r="M214" s="38">
        <f t="shared" si="99"/>
        <v>2314</v>
      </c>
      <c r="N214" s="121">
        <f t="shared" si="103"/>
        <v>0.65610000000000002</v>
      </c>
      <c r="O214" s="121">
        <f t="shared" si="100"/>
        <v>0.80069999999999997</v>
      </c>
      <c r="P214" s="121">
        <f t="shared" si="101"/>
        <v>0.67900000000000005</v>
      </c>
      <c r="Q214" s="121">
        <f t="shared" si="102"/>
        <v>0.71109999999999995</v>
      </c>
      <c r="R214" s="55">
        <v>1518.32</v>
      </c>
      <c r="S214" s="38">
        <v>1852.92</v>
      </c>
      <c r="T214" s="38">
        <v>1571.3</v>
      </c>
      <c r="U214" s="42">
        <v>1645.57</v>
      </c>
    </row>
    <row r="215" spans="1:28" ht="25.5">
      <c r="A215" s="320"/>
      <c r="B215" s="48" t="s">
        <v>53</v>
      </c>
      <c r="C215" s="22"/>
      <c r="D215" s="23"/>
      <c r="E215" s="104"/>
      <c r="F215" s="84">
        <v>520</v>
      </c>
      <c r="G215" s="84">
        <v>520</v>
      </c>
      <c r="H215" s="84">
        <v>520</v>
      </c>
      <c r="I215" s="84"/>
      <c r="J215" s="148">
        <v>2314</v>
      </c>
      <c r="K215" s="196">
        <v>1</v>
      </c>
      <c r="L215" s="38">
        <v>1</v>
      </c>
      <c r="M215" s="38">
        <f t="shared" si="99"/>
        <v>2314</v>
      </c>
      <c r="N215" s="121">
        <f t="shared" si="103"/>
        <v>0.27060000000000001</v>
      </c>
      <c r="O215" s="121">
        <f t="shared" si="100"/>
        <v>0.27060000000000001</v>
      </c>
      <c r="P215" s="121">
        <f t="shared" si="101"/>
        <v>0.27660000000000001</v>
      </c>
      <c r="Q215" s="121">
        <f t="shared" si="102"/>
        <v>0.28860000000000002</v>
      </c>
      <c r="R215" s="55">
        <v>626.11</v>
      </c>
      <c r="S215" s="38">
        <v>626.11</v>
      </c>
      <c r="T215" s="38">
        <v>639.94000000000005</v>
      </c>
      <c r="U215" s="42">
        <v>667.83</v>
      </c>
    </row>
    <row r="216" spans="1:28" ht="30.75" customHeight="1">
      <c r="A216" s="320"/>
      <c r="B216" s="48" t="s">
        <v>54</v>
      </c>
      <c r="C216" s="22"/>
      <c r="D216" s="23"/>
      <c r="E216" s="104"/>
      <c r="F216" s="84">
        <v>60</v>
      </c>
      <c r="G216" s="84">
        <v>60</v>
      </c>
      <c r="H216" s="84">
        <v>60</v>
      </c>
      <c r="I216" s="84"/>
      <c r="J216" s="148">
        <v>2314</v>
      </c>
      <c r="K216" s="196">
        <v>1</v>
      </c>
      <c r="L216" s="38">
        <v>1</v>
      </c>
      <c r="M216" s="38">
        <f t="shared" si="99"/>
        <v>2314</v>
      </c>
      <c r="N216" s="121">
        <f t="shared" si="103"/>
        <v>0.72170000000000001</v>
      </c>
      <c r="O216" s="121">
        <f t="shared" si="100"/>
        <v>0.72170000000000001</v>
      </c>
      <c r="P216" s="121">
        <f t="shared" si="101"/>
        <v>0.72170000000000001</v>
      </c>
      <c r="Q216" s="121">
        <f t="shared" si="102"/>
        <v>0.72170000000000001</v>
      </c>
      <c r="R216" s="55">
        <v>1669.97</v>
      </c>
      <c r="S216" s="38">
        <v>1669.97</v>
      </c>
      <c r="T216" s="38">
        <v>1669.97</v>
      </c>
      <c r="U216" s="42">
        <v>1669.97</v>
      </c>
    </row>
    <row r="217" spans="1:28" ht="30.75" customHeight="1">
      <c r="A217" s="320"/>
      <c r="B217" s="48" t="s">
        <v>55</v>
      </c>
      <c r="C217" s="22"/>
      <c r="D217" s="23"/>
      <c r="E217" s="104"/>
      <c r="F217" s="84">
        <v>30</v>
      </c>
      <c r="G217" s="84">
        <v>30</v>
      </c>
      <c r="H217" s="84">
        <v>30</v>
      </c>
      <c r="I217" s="84"/>
      <c r="J217" s="148">
        <v>2314</v>
      </c>
      <c r="K217" s="196">
        <v>1</v>
      </c>
      <c r="L217" s="38">
        <v>1</v>
      </c>
      <c r="M217" s="38">
        <f t="shared" si="99"/>
        <v>2314</v>
      </c>
      <c r="N217" s="121">
        <f t="shared" si="103"/>
        <v>0.33279999999999998</v>
      </c>
      <c r="O217" s="121">
        <f t="shared" si="100"/>
        <v>0.33279999999999998</v>
      </c>
      <c r="P217" s="121">
        <f t="shared" si="101"/>
        <v>0.33279999999999998</v>
      </c>
      <c r="Q217" s="121">
        <f t="shared" si="102"/>
        <v>0.33279999999999998</v>
      </c>
      <c r="R217" s="55">
        <v>770.21</v>
      </c>
      <c r="S217" s="38">
        <v>770.21</v>
      </c>
      <c r="T217" s="38">
        <v>770.21</v>
      </c>
      <c r="U217" s="42">
        <v>770.21</v>
      </c>
    </row>
    <row r="218" spans="1:28" ht="30.75" customHeight="1">
      <c r="A218" s="320"/>
      <c r="B218" s="48" t="s">
        <v>81</v>
      </c>
      <c r="C218" s="22"/>
      <c r="D218" s="23"/>
      <c r="E218" s="104"/>
      <c r="F218" s="84">
        <v>450</v>
      </c>
      <c r="G218" s="84">
        <v>119</v>
      </c>
      <c r="H218" s="84">
        <v>119</v>
      </c>
      <c r="I218" s="84"/>
      <c r="J218" s="148">
        <v>2314</v>
      </c>
      <c r="K218" s="196">
        <v>1</v>
      </c>
      <c r="L218" s="38">
        <v>1</v>
      </c>
      <c r="M218" s="38">
        <f t="shared" si="99"/>
        <v>2314</v>
      </c>
      <c r="N218" s="121">
        <f t="shared" si="103"/>
        <v>0.29820000000000002</v>
      </c>
      <c r="O218" s="121">
        <f t="shared" si="100"/>
        <v>0.54930000000000001</v>
      </c>
      <c r="P218" s="121">
        <f t="shared" si="101"/>
        <v>0.54930000000000001</v>
      </c>
      <c r="Q218" s="121">
        <f t="shared" si="102"/>
        <v>0.54930000000000001</v>
      </c>
      <c r="R218" s="55">
        <v>690.04</v>
      </c>
      <c r="S218" s="38">
        <v>1271.04</v>
      </c>
      <c r="T218" s="38">
        <v>1271.04</v>
      </c>
      <c r="U218" s="42">
        <v>1271.04</v>
      </c>
    </row>
    <row r="219" spans="1:28" ht="30.75" customHeight="1">
      <c r="A219" s="320"/>
      <c r="B219" s="48" t="s">
        <v>56</v>
      </c>
      <c r="C219" s="22"/>
      <c r="D219" s="23"/>
      <c r="E219" s="104"/>
      <c r="F219" s="84">
        <v>155</v>
      </c>
      <c r="G219" s="84">
        <v>155</v>
      </c>
      <c r="H219" s="84">
        <v>155</v>
      </c>
      <c r="I219" s="84">
        <v>206</v>
      </c>
      <c r="J219" s="148">
        <v>2314</v>
      </c>
      <c r="K219" s="196">
        <v>1</v>
      </c>
      <c r="L219" s="38">
        <v>1</v>
      </c>
      <c r="M219" s="38">
        <f t="shared" si="99"/>
        <v>2314</v>
      </c>
      <c r="N219" s="121">
        <f t="shared" si="103"/>
        <v>0.14369999999999999</v>
      </c>
      <c r="O219" s="121">
        <f t="shared" si="100"/>
        <v>0.14369999999999999</v>
      </c>
      <c r="P219" s="121">
        <f t="shared" si="101"/>
        <v>0.14369999999999999</v>
      </c>
      <c r="Q219" s="121">
        <f t="shared" si="102"/>
        <v>0.14369999999999999</v>
      </c>
      <c r="R219" s="55">
        <v>332.55</v>
      </c>
      <c r="S219" s="38">
        <v>332.55</v>
      </c>
      <c r="T219" s="38">
        <v>332.55</v>
      </c>
      <c r="U219" s="42">
        <v>332.56</v>
      </c>
    </row>
    <row r="220" spans="1:28" ht="30.75" customHeight="1">
      <c r="A220" s="320"/>
      <c r="B220" s="48" t="s">
        <v>57</v>
      </c>
      <c r="C220" s="22"/>
      <c r="D220" s="23"/>
      <c r="E220" s="104"/>
      <c r="F220" s="84">
        <v>390</v>
      </c>
      <c r="G220" s="84">
        <v>390</v>
      </c>
      <c r="H220" s="84">
        <v>390</v>
      </c>
      <c r="I220" s="84">
        <f>390-170</f>
        <v>220</v>
      </c>
      <c r="J220" s="148">
        <v>2314</v>
      </c>
      <c r="K220" s="196">
        <v>1</v>
      </c>
      <c r="L220" s="38">
        <v>1</v>
      </c>
      <c r="M220" s="38">
        <f t="shared" si="99"/>
        <v>2314</v>
      </c>
      <c r="N220" s="121">
        <f t="shared" si="103"/>
        <v>0.23649999999999999</v>
      </c>
      <c r="O220" s="121">
        <f t="shared" si="100"/>
        <v>0.23649999999999999</v>
      </c>
      <c r="P220" s="121">
        <f t="shared" si="101"/>
        <v>0.25209999999999999</v>
      </c>
      <c r="Q220" s="121">
        <f>ROUND(U220/M220,4)</f>
        <v>0.26450000000000001</v>
      </c>
      <c r="R220" s="55">
        <v>547.28</v>
      </c>
      <c r="S220" s="38">
        <v>547.28</v>
      </c>
      <c r="T220" s="38">
        <v>583.25</v>
      </c>
      <c r="U220" s="42">
        <v>612.04999999999995</v>
      </c>
      <c r="AB220" s="331"/>
    </row>
    <row r="221" spans="1:28" ht="30.75" customHeight="1">
      <c r="A221" s="320"/>
      <c r="B221" s="48" t="s">
        <v>58</v>
      </c>
      <c r="C221" s="22"/>
      <c r="D221" s="23"/>
      <c r="E221" s="104"/>
      <c r="F221" s="84">
        <v>120</v>
      </c>
      <c r="G221" s="84">
        <v>120</v>
      </c>
      <c r="H221" s="84">
        <v>120</v>
      </c>
      <c r="I221" s="84">
        <f>120-40</f>
        <v>80</v>
      </c>
      <c r="J221" s="148">
        <v>2314</v>
      </c>
      <c r="K221" s="196">
        <v>1</v>
      </c>
      <c r="L221" s="38">
        <v>1</v>
      </c>
      <c r="M221" s="38">
        <f t="shared" si="99"/>
        <v>2314</v>
      </c>
      <c r="N221" s="121">
        <f t="shared" si="103"/>
        <v>5.8700000000000002E-2</v>
      </c>
      <c r="O221" s="121">
        <f t="shared" si="100"/>
        <v>5.8700000000000002E-2</v>
      </c>
      <c r="P221" s="121">
        <f t="shared" si="101"/>
        <v>5.8700000000000002E-2</v>
      </c>
      <c r="Q221" s="121">
        <f t="shared" si="102"/>
        <v>5.8700000000000002E-2</v>
      </c>
      <c r="R221" s="55">
        <v>135.72999999999999</v>
      </c>
      <c r="S221" s="38">
        <v>135.72999999999999</v>
      </c>
      <c r="T221" s="38">
        <v>135.72999999999999</v>
      </c>
      <c r="U221" s="42">
        <v>135.72999999999999</v>
      </c>
    </row>
    <row r="222" spans="1:28" ht="30.75" customHeight="1">
      <c r="A222" s="320"/>
      <c r="B222" s="48" t="s">
        <v>62</v>
      </c>
      <c r="C222" s="22"/>
      <c r="D222" s="23"/>
      <c r="E222" s="104"/>
      <c r="F222" s="84">
        <v>50</v>
      </c>
      <c r="G222" s="84">
        <v>50</v>
      </c>
      <c r="H222" s="84">
        <v>50</v>
      </c>
      <c r="I222" s="84"/>
      <c r="J222" s="148">
        <v>2314</v>
      </c>
      <c r="K222" s="196">
        <v>1</v>
      </c>
      <c r="L222" s="38">
        <v>1</v>
      </c>
      <c r="M222" s="38">
        <f t="shared" si="99"/>
        <v>2314</v>
      </c>
      <c r="N222" s="121">
        <f t="shared" si="103"/>
        <v>0.30549999999999999</v>
      </c>
      <c r="O222" s="121">
        <f t="shared" si="100"/>
        <v>0.30549999999999999</v>
      </c>
      <c r="P222" s="121">
        <f t="shared" si="101"/>
        <v>0.32600000000000001</v>
      </c>
      <c r="Q222" s="121">
        <f t="shared" si="102"/>
        <v>0.32600000000000001</v>
      </c>
      <c r="R222" s="55">
        <v>706.82</v>
      </c>
      <c r="S222" s="38">
        <v>706.82</v>
      </c>
      <c r="T222" s="38">
        <v>754.37</v>
      </c>
      <c r="U222" s="42">
        <v>754.37</v>
      </c>
    </row>
    <row r="223" spans="1:28" ht="30.75" customHeight="1">
      <c r="A223" s="320"/>
      <c r="B223" s="48" t="s">
        <v>63</v>
      </c>
      <c r="C223" s="22"/>
      <c r="D223" s="23"/>
      <c r="E223" s="104"/>
      <c r="F223" s="84">
        <v>134</v>
      </c>
      <c r="G223" s="84">
        <v>134</v>
      </c>
      <c r="H223" s="84">
        <v>134</v>
      </c>
      <c r="I223" s="84"/>
      <c r="J223" s="148">
        <v>2314</v>
      </c>
      <c r="K223" s="196">
        <v>1</v>
      </c>
      <c r="L223" s="38">
        <v>1</v>
      </c>
      <c r="M223" s="38">
        <f t="shared" si="99"/>
        <v>2314</v>
      </c>
      <c r="N223" s="121">
        <f t="shared" si="103"/>
        <v>0.38669999999999999</v>
      </c>
      <c r="O223" s="121">
        <f t="shared" si="100"/>
        <v>0.38669999999999999</v>
      </c>
      <c r="P223" s="121">
        <f t="shared" si="101"/>
        <v>0.38669999999999999</v>
      </c>
      <c r="Q223" s="121">
        <f t="shared" si="102"/>
        <v>0.38669999999999999</v>
      </c>
      <c r="R223" s="55">
        <v>894.72</v>
      </c>
      <c r="S223" s="38">
        <v>894.72</v>
      </c>
      <c r="T223" s="38">
        <v>894.72</v>
      </c>
      <c r="U223" s="42">
        <v>894.72</v>
      </c>
    </row>
    <row r="224" spans="1:28" ht="30.75" customHeight="1">
      <c r="A224" s="320"/>
      <c r="B224" s="48" t="s">
        <v>64</v>
      </c>
      <c r="C224" s="22"/>
      <c r="D224" s="23"/>
      <c r="E224" s="104"/>
      <c r="F224" s="84">
        <v>144</v>
      </c>
      <c r="G224" s="84">
        <v>144</v>
      </c>
      <c r="H224" s="84">
        <v>144</v>
      </c>
      <c r="I224" s="84">
        <v>123</v>
      </c>
      <c r="J224" s="148">
        <v>2314</v>
      </c>
      <c r="K224" s="196">
        <v>1</v>
      </c>
      <c r="L224" s="38">
        <v>1</v>
      </c>
      <c r="M224" s="38">
        <f t="shared" si="99"/>
        <v>2314</v>
      </c>
      <c r="N224" s="121">
        <f t="shared" si="103"/>
        <v>0.12690000000000001</v>
      </c>
      <c r="O224" s="121">
        <f t="shared" si="100"/>
        <v>0.12690000000000001</v>
      </c>
      <c r="P224" s="121">
        <f t="shared" si="101"/>
        <v>0.12690000000000001</v>
      </c>
      <c r="Q224" s="121">
        <f t="shared" si="102"/>
        <v>0.12690000000000001</v>
      </c>
      <c r="R224" s="55">
        <v>293.64999999999998</v>
      </c>
      <c r="S224" s="38">
        <v>293.64999999999998</v>
      </c>
      <c r="T224" s="38">
        <v>293.64999999999998</v>
      </c>
      <c r="U224" s="42">
        <v>293.64999999999998</v>
      </c>
    </row>
    <row r="225" spans="1:21" ht="30.75" customHeight="1">
      <c r="A225" s="320"/>
      <c r="B225" s="48" t="s">
        <v>65</v>
      </c>
      <c r="C225" s="22"/>
      <c r="D225" s="23"/>
      <c r="E225" s="104"/>
      <c r="F225" s="84">
        <v>35</v>
      </c>
      <c r="G225" s="84">
        <v>35</v>
      </c>
      <c r="H225" s="84">
        <v>35</v>
      </c>
      <c r="I225" s="84"/>
      <c r="J225" s="148">
        <v>2314</v>
      </c>
      <c r="K225" s="196">
        <v>1</v>
      </c>
      <c r="L225" s="38">
        <v>1</v>
      </c>
      <c r="M225" s="38">
        <f t="shared" si="99"/>
        <v>2314</v>
      </c>
      <c r="N225" s="121">
        <f t="shared" si="103"/>
        <v>0.25829999999999997</v>
      </c>
      <c r="O225" s="121">
        <f t="shared" si="100"/>
        <v>0.25829999999999997</v>
      </c>
      <c r="P225" s="121">
        <f t="shared" si="101"/>
        <v>0.25829999999999997</v>
      </c>
      <c r="Q225" s="121">
        <f t="shared" si="102"/>
        <v>0.25829999999999997</v>
      </c>
      <c r="R225" s="55">
        <v>597.77</v>
      </c>
      <c r="S225" s="38">
        <v>597.77</v>
      </c>
      <c r="T225" s="38">
        <v>597.77</v>
      </c>
      <c r="U225" s="42">
        <v>597.77</v>
      </c>
    </row>
    <row r="226" spans="1:21" ht="30.75" customHeight="1">
      <c r="A226" s="320"/>
      <c r="B226" s="48" t="s">
        <v>67</v>
      </c>
      <c r="C226" s="22"/>
      <c r="D226" s="23"/>
      <c r="E226" s="104"/>
      <c r="F226" s="84">
        <v>10</v>
      </c>
      <c r="G226" s="84">
        <v>10</v>
      </c>
      <c r="H226" s="84">
        <v>10</v>
      </c>
      <c r="I226" s="84"/>
      <c r="J226" s="148">
        <v>2314</v>
      </c>
      <c r="K226" s="196">
        <v>1</v>
      </c>
      <c r="L226" s="38">
        <v>1</v>
      </c>
      <c r="M226" s="38">
        <f t="shared" si="99"/>
        <v>2314</v>
      </c>
      <c r="N226" s="121">
        <f t="shared" si="103"/>
        <v>0.64290000000000003</v>
      </c>
      <c r="O226" s="121">
        <f t="shared" si="100"/>
        <v>0.93689999999999996</v>
      </c>
      <c r="P226" s="121">
        <f t="shared" si="101"/>
        <v>0.93689999999999996</v>
      </c>
      <c r="Q226" s="121">
        <f t="shared" si="102"/>
        <v>0.93689999999999996</v>
      </c>
      <c r="R226" s="55">
        <v>1487.6</v>
      </c>
      <c r="S226" s="38">
        <v>2168</v>
      </c>
      <c r="T226" s="38">
        <v>2168</v>
      </c>
      <c r="U226" s="42">
        <v>2168</v>
      </c>
    </row>
    <row r="227" spans="1:21" ht="30.75" customHeight="1">
      <c r="A227" s="320"/>
      <c r="B227" s="48" t="s">
        <v>68</v>
      </c>
      <c r="C227" s="22"/>
      <c r="D227" s="23"/>
      <c r="E227" s="104"/>
      <c r="F227" s="84">
        <v>173</v>
      </c>
      <c r="G227" s="84">
        <v>173</v>
      </c>
      <c r="H227" s="84">
        <v>173</v>
      </c>
      <c r="I227" s="84"/>
      <c r="J227" s="148">
        <v>2314</v>
      </c>
      <c r="K227" s="196">
        <v>1</v>
      </c>
      <c r="L227" s="38">
        <v>1</v>
      </c>
      <c r="M227" s="38">
        <f t="shared" si="99"/>
        <v>2314</v>
      </c>
      <c r="N227" s="121">
        <f t="shared" si="103"/>
        <v>9.4799999999999995E-2</v>
      </c>
      <c r="O227" s="121">
        <f t="shared" si="100"/>
        <v>9.4799999999999995E-2</v>
      </c>
      <c r="P227" s="121">
        <f t="shared" si="101"/>
        <v>9.4799999999999995E-2</v>
      </c>
      <c r="Q227" s="121">
        <f t="shared" si="102"/>
        <v>9.4799999999999995E-2</v>
      </c>
      <c r="R227" s="55">
        <v>219.32</v>
      </c>
      <c r="S227" s="38">
        <v>219.32</v>
      </c>
      <c r="T227" s="38">
        <v>219.32</v>
      </c>
      <c r="U227" s="42">
        <v>219.32</v>
      </c>
    </row>
    <row r="228" spans="1:21" ht="30.75" customHeight="1">
      <c r="A228" s="320"/>
      <c r="B228" s="48" t="s">
        <v>69</v>
      </c>
      <c r="C228" s="22"/>
      <c r="D228" s="23"/>
      <c r="E228" s="104"/>
      <c r="F228" s="84">
        <v>25</v>
      </c>
      <c r="G228" s="84">
        <v>25</v>
      </c>
      <c r="H228" s="84">
        <v>25</v>
      </c>
      <c r="I228" s="84"/>
      <c r="J228" s="148">
        <v>2314</v>
      </c>
      <c r="K228" s="196">
        <v>1</v>
      </c>
      <c r="L228" s="38">
        <v>1</v>
      </c>
      <c r="M228" s="38">
        <f t="shared" si="99"/>
        <v>2314</v>
      </c>
      <c r="N228" s="121">
        <f t="shared" si="103"/>
        <v>0.48380000000000001</v>
      </c>
      <c r="O228" s="121">
        <f t="shared" si="100"/>
        <v>0.48380000000000001</v>
      </c>
      <c r="P228" s="121">
        <f t="shared" si="101"/>
        <v>0.48380000000000001</v>
      </c>
      <c r="Q228" s="121">
        <f t="shared" si="102"/>
        <v>0.48380000000000001</v>
      </c>
      <c r="R228" s="55">
        <v>1119.44</v>
      </c>
      <c r="S228" s="38">
        <v>1119.44</v>
      </c>
      <c r="T228" s="38">
        <v>1119.44</v>
      </c>
      <c r="U228" s="42">
        <v>1119.44</v>
      </c>
    </row>
    <row r="229" spans="1:21" ht="30.75" customHeight="1">
      <c r="A229" s="320"/>
      <c r="B229" s="48" t="s">
        <v>82</v>
      </c>
      <c r="C229" s="22"/>
      <c r="D229" s="23"/>
      <c r="E229" s="104"/>
      <c r="F229" s="84">
        <v>62</v>
      </c>
      <c r="G229" s="84">
        <v>62</v>
      </c>
      <c r="H229" s="84">
        <v>62</v>
      </c>
      <c r="I229" s="84"/>
      <c r="J229" s="148">
        <v>2314</v>
      </c>
      <c r="K229" s="196">
        <v>1</v>
      </c>
      <c r="L229" s="38">
        <v>1</v>
      </c>
      <c r="M229" s="38">
        <f t="shared" si="99"/>
        <v>2314</v>
      </c>
      <c r="N229" s="121">
        <f t="shared" si="103"/>
        <v>0.35339999999999999</v>
      </c>
      <c r="O229" s="121">
        <f t="shared" si="100"/>
        <v>0.35339999999999999</v>
      </c>
      <c r="P229" s="121">
        <f t="shared" si="101"/>
        <v>0.35339999999999999</v>
      </c>
      <c r="Q229" s="121">
        <f t="shared" si="102"/>
        <v>0.35339999999999999</v>
      </c>
      <c r="R229" s="55">
        <v>817.84</v>
      </c>
      <c r="S229" s="38">
        <v>817.84</v>
      </c>
      <c r="T229" s="38">
        <v>817.84</v>
      </c>
      <c r="U229" s="42">
        <v>817.84</v>
      </c>
    </row>
    <row r="230" spans="1:21" ht="30.75" customHeight="1">
      <c r="A230" s="320"/>
      <c r="B230" s="54" t="s">
        <v>70</v>
      </c>
      <c r="C230" s="22"/>
      <c r="D230" s="23"/>
      <c r="E230" s="104"/>
      <c r="F230" s="84">
        <v>43</v>
      </c>
      <c r="G230" s="84">
        <v>43</v>
      </c>
      <c r="H230" s="84">
        <v>43</v>
      </c>
      <c r="I230" s="84"/>
      <c r="J230" s="148">
        <v>2314</v>
      </c>
      <c r="K230" s="196">
        <v>1</v>
      </c>
      <c r="L230" s="38">
        <v>1</v>
      </c>
      <c r="M230" s="38">
        <f t="shared" si="99"/>
        <v>2314</v>
      </c>
      <c r="N230" s="121">
        <f t="shared" si="103"/>
        <v>0.18859999999999999</v>
      </c>
      <c r="O230" s="121">
        <f t="shared" si="100"/>
        <v>0.18859999999999999</v>
      </c>
      <c r="P230" s="121">
        <f t="shared" si="101"/>
        <v>0.18859999999999999</v>
      </c>
      <c r="Q230" s="121">
        <f t="shared" si="102"/>
        <v>0.18859999999999999</v>
      </c>
      <c r="R230" s="55">
        <v>436.37</v>
      </c>
      <c r="S230" s="38">
        <v>436.45</v>
      </c>
      <c r="T230" s="38">
        <v>436.37</v>
      </c>
      <c r="U230" s="42">
        <v>436.37</v>
      </c>
    </row>
    <row r="231" spans="1:21" ht="30.75" customHeight="1">
      <c r="A231" s="320"/>
      <c r="B231" s="48" t="s">
        <v>71</v>
      </c>
      <c r="C231" s="22"/>
      <c r="D231" s="23"/>
      <c r="E231" s="104"/>
      <c r="F231" s="84">
        <v>40</v>
      </c>
      <c r="G231" s="84">
        <v>40</v>
      </c>
      <c r="H231" s="84">
        <v>40</v>
      </c>
      <c r="I231" s="84"/>
      <c r="J231" s="148">
        <v>2314</v>
      </c>
      <c r="K231" s="196">
        <v>1</v>
      </c>
      <c r="L231" s="38">
        <v>1</v>
      </c>
      <c r="M231" s="38">
        <f t="shared" si="99"/>
        <v>2314</v>
      </c>
      <c r="N231" s="121">
        <f t="shared" si="103"/>
        <v>0.44829999999999998</v>
      </c>
      <c r="O231" s="121">
        <f t="shared" si="100"/>
        <v>0.44829999999999998</v>
      </c>
      <c r="P231" s="121">
        <f t="shared" si="101"/>
        <v>0.44829999999999998</v>
      </c>
      <c r="Q231" s="121">
        <f t="shared" si="102"/>
        <v>0.44829999999999998</v>
      </c>
      <c r="R231" s="55">
        <v>1037.3499999999999</v>
      </c>
      <c r="S231" s="38">
        <v>1037.3499999999999</v>
      </c>
      <c r="T231" s="38">
        <v>1037.3499999999999</v>
      </c>
      <c r="U231" s="42">
        <v>1037.3499999999999</v>
      </c>
    </row>
    <row r="232" spans="1:21" ht="31.5" customHeight="1">
      <c r="A232" s="320"/>
      <c r="B232" s="48" t="s">
        <v>72</v>
      </c>
      <c r="C232" s="22"/>
      <c r="D232" s="23"/>
      <c r="E232" s="104"/>
      <c r="F232" s="84">
        <v>30</v>
      </c>
      <c r="G232" s="84">
        <v>30</v>
      </c>
      <c r="H232" s="84">
        <v>30</v>
      </c>
      <c r="I232" s="84"/>
      <c r="J232" s="148">
        <v>2314</v>
      </c>
      <c r="K232" s="196">
        <v>1</v>
      </c>
      <c r="L232" s="38">
        <v>1</v>
      </c>
      <c r="M232" s="38">
        <f t="shared" si="99"/>
        <v>2314</v>
      </c>
      <c r="N232" s="121">
        <f t="shared" si="103"/>
        <v>0.20699999999999999</v>
      </c>
      <c r="O232" s="121">
        <f t="shared" si="100"/>
        <v>0.20699999999999999</v>
      </c>
      <c r="P232" s="121">
        <f t="shared" si="101"/>
        <v>0.20699999999999999</v>
      </c>
      <c r="Q232" s="121">
        <f t="shared" si="102"/>
        <v>0.20699999999999999</v>
      </c>
      <c r="R232" s="55">
        <v>479.1</v>
      </c>
      <c r="S232" s="38">
        <v>479.1</v>
      </c>
      <c r="T232" s="38">
        <v>479.1</v>
      </c>
      <c r="U232" s="42">
        <v>479.1</v>
      </c>
    </row>
    <row r="233" spans="1:21" ht="30.75" customHeight="1">
      <c r="A233" s="320"/>
      <c r="B233" s="48" t="s">
        <v>74</v>
      </c>
      <c r="C233" s="22"/>
      <c r="D233" s="23"/>
      <c r="E233" s="104"/>
      <c r="F233" s="84">
        <v>50</v>
      </c>
      <c r="G233" s="84">
        <v>50</v>
      </c>
      <c r="H233" s="84">
        <v>50</v>
      </c>
      <c r="I233" s="84"/>
      <c r="J233" s="148">
        <v>2314</v>
      </c>
      <c r="K233" s="196">
        <v>1</v>
      </c>
      <c r="L233" s="38">
        <v>1</v>
      </c>
      <c r="M233" s="38">
        <f t="shared" si="99"/>
        <v>2314</v>
      </c>
      <c r="N233" s="121">
        <f t="shared" si="103"/>
        <v>0.24010000000000001</v>
      </c>
      <c r="O233" s="121">
        <f t="shared" si="100"/>
        <v>0.24010000000000001</v>
      </c>
      <c r="P233" s="121">
        <f t="shared" si="101"/>
        <v>0.24010000000000001</v>
      </c>
      <c r="Q233" s="121">
        <f t="shared" si="102"/>
        <v>0.24010000000000001</v>
      </c>
      <c r="R233" s="55">
        <v>555.67999999999995</v>
      </c>
      <c r="S233" s="38">
        <v>555.67999999999995</v>
      </c>
      <c r="T233" s="38">
        <v>555.67999999999995</v>
      </c>
      <c r="U233" s="42">
        <v>555.67999999999995</v>
      </c>
    </row>
    <row r="234" spans="1:21" s="10" customFormat="1" ht="38.25" customHeight="1">
      <c r="A234" s="138"/>
      <c r="B234" s="57" t="s">
        <v>98</v>
      </c>
      <c r="C234" s="63"/>
      <c r="D234" s="58" t="s">
        <v>26</v>
      </c>
      <c r="E234" s="59" t="s">
        <v>172</v>
      </c>
      <c r="F234" s="78">
        <f>F235+F236+F237+F238+F239+F240+F241+F242+F243+F244+F245+F246+F247+F248+F249+F250+F251+F252+F253+F254+F255</f>
        <v>14810</v>
      </c>
      <c r="G234" s="78">
        <f t="shared" ref="G234:H234" si="104">G235+G236+G237+G238+G239+G240+G241+G242+G243+G244+G245+G246+G247+G248+G249+G250+G251+G252+G253+G254+G255</f>
        <v>13221</v>
      </c>
      <c r="H234" s="78">
        <f t="shared" si="104"/>
        <v>14839</v>
      </c>
      <c r="I234" s="78"/>
      <c r="J234" s="61"/>
      <c r="K234" s="203"/>
      <c r="L234" s="61"/>
      <c r="M234" s="61"/>
      <c r="N234" s="61"/>
      <c r="O234" s="61"/>
      <c r="P234" s="61"/>
      <c r="Q234" s="61"/>
      <c r="R234" s="61"/>
      <c r="S234" s="61"/>
      <c r="T234" s="61"/>
      <c r="U234" s="333"/>
    </row>
    <row r="235" spans="1:21" ht="25.5">
      <c r="A235" s="217" t="s">
        <v>222</v>
      </c>
      <c r="B235" s="5" t="s">
        <v>46</v>
      </c>
      <c r="C235" s="30"/>
      <c r="D235" s="23"/>
      <c r="E235" s="104"/>
      <c r="F235" s="84">
        <v>600</v>
      </c>
      <c r="G235" s="84">
        <v>600</v>
      </c>
      <c r="H235" s="84">
        <v>600</v>
      </c>
      <c r="I235" s="84"/>
      <c r="J235" s="148">
        <f>'Приложение 1 Базовый'!G49</f>
        <v>2314</v>
      </c>
      <c r="K235" s="196">
        <v>1</v>
      </c>
      <c r="L235" s="38">
        <v>1</v>
      </c>
      <c r="M235" s="38">
        <f t="shared" ref="M235:M255" si="105">ROUND(J235*K235*L235,2)</f>
        <v>2314</v>
      </c>
      <c r="N235" s="121">
        <f t="shared" ref="N235:N257" si="106">ROUND(R235/M235,4)</f>
        <v>0.1217</v>
      </c>
      <c r="O235" s="121">
        <f t="shared" ref="O235:O255" si="107">ROUND(S235/M235,4)</f>
        <v>0.1217</v>
      </c>
      <c r="P235" s="121">
        <f t="shared" ref="P235:P255" si="108">ROUND(T235/M235,4)</f>
        <v>0.1217</v>
      </c>
      <c r="Q235" s="121">
        <f t="shared" ref="Q235:Q255" si="109">ROUND(U235/M235,4)</f>
        <v>0.1217</v>
      </c>
      <c r="R235" s="55">
        <v>281.51</v>
      </c>
      <c r="S235" s="38">
        <v>281.51</v>
      </c>
      <c r="T235" s="38">
        <v>281.51</v>
      </c>
      <c r="U235" s="42">
        <v>281.51</v>
      </c>
    </row>
    <row r="236" spans="1:21" ht="25.5">
      <c r="A236" s="291"/>
      <c r="B236" s="5" t="s">
        <v>47</v>
      </c>
      <c r="C236" s="30"/>
      <c r="D236" s="23"/>
      <c r="E236" s="104"/>
      <c r="F236" s="84">
        <v>3150</v>
      </c>
      <c r="G236" s="84">
        <v>3150</v>
      </c>
      <c r="H236" s="84">
        <v>3150</v>
      </c>
      <c r="I236" s="84"/>
      <c r="J236" s="148">
        <v>2314</v>
      </c>
      <c r="K236" s="196">
        <v>1</v>
      </c>
      <c r="L236" s="38">
        <v>1</v>
      </c>
      <c r="M236" s="38">
        <f t="shared" si="105"/>
        <v>2314</v>
      </c>
      <c r="N236" s="121">
        <f t="shared" si="106"/>
        <v>6.7100000000000007E-2</v>
      </c>
      <c r="O236" s="121">
        <f t="shared" si="107"/>
        <v>6.7100000000000007E-2</v>
      </c>
      <c r="P236" s="121">
        <f t="shared" si="108"/>
        <v>5.2299999999999999E-2</v>
      </c>
      <c r="Q236" s="121">
        <f t="shared" si="109"/>
        <v>5.2299999999999999E-2</v>
      </c>
      <c r="R236" s="55">
        <v>155.29</v>
      </c>
      <c r="S236" s="38">
        <v>155.29</v>
      </c>
      <c r="T236" s="38">
        <v>120.95</v>
      </c>
      <c r="U236" s="42">
        <v>120.95</v>
      </c>
    </row>
    <row r="237" spans="1:21" ht="28.5" customHeight="1">
      <c r="A237" s="291"/>
      <c r="B237" s="48" t="s">
        <v>80</v>
      </c>
      <c r="C237" s="30"/>
      <c r="D237" s="23"/>
      <c r="E237" s="104"/>
      <c r="F237" s="84">
        <v>7200</v>
      </c>
      <c r="G237" s="84">
        <v>7566</v>
      </c>
      <c r="H237" s="84">
        <v>9184</v>
      </c>
      <c r="I237" s="84"/>
      <c r="J237" s="148">
        <v>2314</v>
      </c>
      <c r="K237" s="196">
        <v>1</v>
      </c>
      <c r="L237" s="38">
        <v>1</v>
      </c>
      <c r="M237" s="38">
        <f t="shared" si="105"/>
        <v>2314</v>
      </c>
      <c r="N237" s="121">
        <f t="shared" si="106"/>
        <v>0.65610000000000002</v>
      </c>
      <c r="O237" s="121">
        <f t="shared" si="107"/>
        <v>0.7601</v>
      </c>
      <c r="P237" s="121">
        <f t="shared" si="108"/>
        <v>0.68089999999999995</v>
      </c>
      <c r="Q237" s="121">
        <f t="shared" si="109"/>
        <v>0.71099999999999997</v>
      </c>
      <c r="R237" s="55">
        <v>1518.32</v>
      </c>
      <c r="S237" s="38">
        <v>1758.8</v>
      </c>
      <c r="T237" s="38">
        <v>1575.49</v>
      </c>
      <c r="U237" s="42">
        <v>1645.14</v>
      </c>
    </row>
    <row r="238" spans="1:21" ht="28.5" customHeight="1">
      <c r="A238" s="291"/>
      <c r="B238" s="48" t="s">
        <v>53</v>
      </c>
      <c r="C238" s="30"/>
      <c r="D238" s="23"/>
      <c r="E238" s="104"/>
      <c r="F238" s="84">
        <v>130</v>
      </c>
      <c r="G238" s="84">
        <v>130</v>
      </c>
      <c r="H238" s="84">
        <v>130</v>
      </c>
      <c r="I238" s="84"/>
      <c r="J238" s="148">
        <v>2314</v>
      </c>
      <c r="K238" s="196">
        <v>1</v>
      </c>
      <c r="L238" s="38">
        <v>1</v>
      </c>
      <c r="M238" s="38">
        <f t="shared" si="105"/>
        <v>2314</v>
      </c>
      <c r="N238" s="121">
        <f t="shared" si="106"/>
        <v>0.27060000000000001</v>
      </c>
      <c r="O238" s="121">
        <f t="shared" si="107"/>
        <v>0.27060000000000001</v>
      </c>
      <c r="P238" s="121">
        <f t="shared" si="108"/>
        <v>0.27650000000000002</v>
      </c>
      <c r="Q238" s="121">
        <f t="shared" si="109"/>
        <v>0.28860000000000002</v>
      </c>
      <c r="R238" s="55">
        <v>626.1</v>
      </c>
      <c r="S238" s="38">
        <v>626.1</v>
      </c>
      <c r="T238" s="38">
        <v>639.92999999999995</v>
      </c>
      <c r="U238" s="42">
        <v>667.81</v>
      </c>
    </row>
    <row r="239" spans="1:21" ht="28.5" customHeight="1">
      <c r="A239" s="291"/>
      <c r="B239" s="48" t="s">
        <v>54</v>
      </c>
      <c r="C239" s="30"/>
      <c r="D239" s="23"/>
      <c r="E239" s="104"/>
      <c r="F239" s="84">
        <v>10</v>
      </c>
      <c r="G239" s="84">
        <v>10</v>
      </c>
      <c r="H239" s="84">
        <v>10</v>
      </c>
      <c r="I239" s="84"/>
      <c r="J239" s="148">
        <v>2314</v>
      </c>
      <c r="K239" s="196">
        <v>1</v>
      </c>
      <c r="L239" s="38">
        <v>1</v>
      </c>
      <c r="M239" s="38">
        <f t="shared" si="105"/>
        <v>2314</v>
      </c>
      <c r="N239" s="121">
        <f t="shared" si="106"/>
        <v>0.72170000000000001</v>
      </c>
      <c r="O239" s="121">
        <f t="shared" si="107"/>
        <v>0.72170000000000001</v>
      </c>
      <c r="P239" s="121">
        <f t="shared" si="108"/>
        <v>0.72170000000000001</v>
      </c>
      <c r="Q239" s="121">
        <f t="shared" si="109"/>
        <v>0.72170000000000001</v>
      </c>
      <c r="R239" s="55">
        <v>1669.9</v>
      </c>
      <c r="S239" s="38">
        <v>1669.9</v>
      </c>
      <c r="T239" s="38">
        <v>1669.9</v>
      </c>
      <c r="U239" s="42">
        <v>1669.9</v>
      </c>
    </row>
    <row r="240" spans="1:21" ht="28.5" customHeight="1">
      <c r="A240" s="291"/>
      <c r="B240" s="48" t="s">
        <v>55</v>
      </c>
      <c r="C240" s="30"/>
      <c r="D240" s="23"/>
      <c r="E240" s="104"/>
      <c r="F240" s="84">
        <v>270</v>
      </c>
      <c r="G240" s="84">
        <v>270</v>
      </c>
      <c r="H240" s="84">
        <v>270</v>
      </c>
      <c r="I240" s="84"/>
      <c r="J240" s="148">
        <v>2314</v>
      </c>
      <c r="K240" s="196">
        <v>1</v>
      </c>
      <c r="L240" s="38">
        <v>1</v>
      </c>
      <c r="M240" s="38">
        <f t="shared" si="105"/>
        <v>2314</v>
      </c>
      <c r="N240" s="121">
        <f t="shared" si="106"/>
        <v>0.33279999999999998</v>
      </c>
      <c r="O240" s="121">
        <f t="shared" si="107"/>
        <v>0.33279999999999998</v>
      </c>
      <c r="P240" s="121">
        <f t="shared" si="108"/>
        <v>0.33279999999999998</v>
      </c>
      <c r="Q240" s="121">
        <f t="shared" si="109"/>
        <v>0.33279999999999998</v>
      </c>
      <c r="R240" s="55">
        <v>770.17</v>
      </c>
      <c r="S240" s="38">
        <v>770.17</v>
      </c>
      <c r="T240" s="38">
        <v>770.17</v>
      </c>
      <c r="U240" s="42">
        <v>770.17</v>
      </c>
    </row>
    <row r="241" spans="1:28" ht="28.5" customHeight="1">
      <c r="A241" s="291"/>
      <c r="B241" s="48" t="s">
        <v>81</v>
      </c>
      <c r="C241" s="30"/>
      <c r="D241" s="23"/>
      <c r="E241" s="104"/>
      <c r="F241" s="84">
        <v>2600</v>
      </c>
      <c r="G241" s="84">
        <v>645</v>
      </c>
      <c r="H241" s="84">
        <v>645</v>
      </c>
      <c r="I241" s="84"/>
      <c r="J241" s="148">
        <v>2314</v>
      </c>
      <c r="K241" s="196">
        <v>1</v>
      </c>
      <c r="L241" s="38">
        <v>1</v>
      </c>
      <c r="M241" s="38">
        <f t="shared" si="105"/>
        <v>2314</v>
      </c>
      <c r="N241" s="121">
        <f t="shared" si="106"/>
        <v>0.29820000000000002</v>
      </c>
      <c r="O241" s="121">
        <f t="shared" si="107"/>
        <v>0.51949999999999996</v>
      </c>
      <c r="P241" s="121">
        <f t="shared" si="108"/>
        <v>0.51949999999999996</v>
      </c>
      <c r="Q241" s="121">
        <f t="shared" si="109"/>
        <v>0.51949999999999996</v>
      </c>
      <c r="R241" s="55">
        <v>690.04</v>
      </c>
      <c r="S241" s="38">
        <v>1202.1099999999999</v>
      </c>
      <c r="T241" s="38">
        <v>1202.1099999999999</v>
      </c>
      <c r="U241" s="42">
        <v>1202.1099999999999</v>
      </c>
    </row>
    <row r="242" spans="1:28" ht="28.5" customHeight="1">
      <c r="A242" s="291"/>
      <c r="B242" s="48" t="s">
        <v>56</v>
      </c>
      <c r="C242" s="30"/>
      <c r="D242" s="23"/>
      <c r="E242" s="104"/>
      <c r="F242" s="84">
        <v>21</v>
      </c>
      <c r="G242" s="84">
        <v>21</v>
      </c>
      <c r="H242" s="84">
        <v>21</v>
      </c>
      <c r="I242" s="84">
        <v>42</v>
      </c>
      <c r="J242" s="148">
        <v>2314</v>
      </c>
      <c r="K242" s="196">
        <v>1</v>
      </c>
      <c r="L242" s="38">
        <v>1</v>
      </c>
      <c r="M242" s="38">
        <f t="shared" si="105"/>
        <v>2314</v>
      </c>
      <c r="N242" s="121">
        <f t="shared" si="106"/>
        <v>0.14369999999999999</v>
      </c>
      <c r="O242" s="121">
        <f t="shared" si="107"/>
        <v>0.14369999999999999</v>
      </c>
      <c r="P242" s="121">
        <f t="shared" si="108"/>
        <v>0.14369999999999999</v>
      </c>
      <c r="Q242" s="121">
        <f t="shared" si="109"/>
        <v>0.14369999999999999</v>
      </c>
      <c r="R242" s="55">
        <v>332.57</v>
      </c>
      <c r="S242" s="38">
        <v>332.57</v>
      </c>
      <c r="T242" s="38">
        <v>332.57</v>
      </c>
      <c r="U242" s="42">
        <v>332.56</v>
      </c>
    </row>
    <row r="243" spans="1:28" ht="28.5" customHeight="1">
      <c r="A243" s="291"/>
      <c r="B243" s="48" t="s">
        <v>57</v>
      </c>
      <c r="C243" s="30"/>
      <c r="D243" s="23"/>
      <c r="E243" s="104"/>
      <c r="F243" s="84">
        <v>110</v>
      </c>
      <c r="G243" s="84">
        <v>110</v>
      </c>
      <c r="H243" s="84">
        <v>110</v>
      </c>
      <c r="I243" s="84">
        <v>85</v>
      </c>
      <c r="J243" s="148">
        <v>2314</v>
      </c>
      <c r="K243" s="196">
        <v>1</v>
      </c>
      <c r="L243" s="38">
        <v>1</v>
      </c>
      <c r="M243" s="38">
        <f t="shared" si="105"/>
        <v>2314</v>
      </c>
      <c r="N243" s="121">
        <f t="shared" si="106"/>
        <v>0.23649999999999999</v>
      </c>
      <c r="O243" s="121">
        <f t="shared" si="107"/>
        <v>0.23649999999999999</v>
      </c>
      <c r="P243" s="121">
        <f t="shared" si="108"/>
        <v>0.252</v>
      </c>
      <c r="Q243" s="121">
        <f t="shared" si="109"/>
        <v>0.26450000000000001</v>
      </c>
      <c r="R243" s="55">
        <v>547.27</v>
      </c>
      <c r="S243" s="38">
        <v>547.27</v>
      </c>
      <c r="T243" s="38">
        <v>583.24</v>
      </c>
      <c r="U243" s="42">
        <v>612.05999999999995</v>
      </c>
      <c r="AB243" s="331"/>
    </row>
    <row r="244" spans="1:28" ht="27.75" customHeight="1">
      <c r="A244" s="291"/>
      <c r="B244" s="48" t="s">
        <v>58</v>
      </c>
      <c r="C244" s="30"/>
      <c r="D244" s="23"/>
      <c r="E244" s="104"/>
      <c r="F244" s="84">
        <v>100</v>
      </c>
      <c r="G244" s="84">
        <v>100</v>
      </c>
      <c r="H244" s="84">
        <v>100</v>
      </c>
      <c r="I244" s="84">
        <f>100+40</f>
        <v>140</v>
      </c>
      <c r="J244" s="148">
        <v>2314</v>
      </c>
      <c r="K244" s="196">
        <v>1</v>
      </c>
      <c r="L244" s="38">
        <v>1</v>
      </c>
      <c r="M244" s="38">
        <f t="shared" si="105"/>
        <v>2314</v>
      </c>
      <c r="N244" s="121">
        <f t="shared" si="106"/>
        <v>5.8599999999999999E-2</v>
      </c>
      <c r="O244" s="121">
        <f t="shared" si="107"/>
        <v>5.8599999999999999E-2</v>
      </c>
      <c r="P244" s="121">
        <f t="shared" si="108"/>
        <v>5.8599999999999999E-2</v>
      </c>
      <c r="Q244" s="121">
        <f t="shared" si="109"/>
        <v>5.8599999999999999E-2</v>
      </c>
      <c r="R244" s="55">
        <v>135.71</v>
      </c>
      <c r="S244" s="38">
        <v>135.71</v>
      </c>
      <c r="T244" s="38">
        <v>135.71</v>
      </c>
      <c r="U244" s="42">
        <v>135.71</v>
      </c>
    </row>
    <row r="245" spans="1:28" ht="27.75" customHeight="1">
      <c r="A245" s="291"/>
      <c r="B245" s="48" t="s">
        <v>62</v>
      </c>
      <c r="C245" s="30"/>
      <c r="D245" s="23"/>
      <c r="E245" s="104"/>
      <c r="F245" s="84">
        <v>50</v>
      </c>
      <c r="G245" s="84">
        <v>50</v>
      </c>
      <c r="H245" s="84">
        <v>50</v>
      </c>
      <c r="I245" s="84"/>
      <c r="J245" s="148">
        <v>2314</v>
      </c>
      <c r="K245" s="196">
        <v>1</v>
      </c>
      <c r="L245" s="38">
        <v>1</v>
      </c>
      <c r="M245" s="38">
        <f t="shared" si="105"/>
        <v>2314</v>
      </c>
      <c r="N245" s="121">
        <f t="shared" si="106"/>
        <v>0.3054</v>
      </c>
      <c r="O245" s="121">
        <f t="shared" si="107"/>
        <v>0.3054</v>
      </c>
      <c r="P245" s="121">
        <f t="shared" si="108"/>
        <v>0.32600000000000001</v>
      </c>
      <c r="Q245" s="121">
        <f t="shared" si="109"/>
        <v>0.32600000000000001</v>
      </c>
      <c r="R245" s="55">
        <v>706.74</v>
      </c>
      <c r="S245" s="38">
        <v>706.74</v>
      </c>
      <c r="T245" s="38">
        <v>754.33</v>
      </c>
      <c r="U245" s="42">
        <v>754.33</v>
      </c>
    </row>
    <row r="246" spans="1:28" ht="27.75" customHeight="1">
      <c r="A246" s="291"/>
      <c r="B246" s="48" t="s">
        <v>63</v>
      </c>
      <c r="C246" s="30"/>
      <c r="D246" s="23"/>
      <c r="E246" s="104"/>
      <c r="F246" s="84">
        <v>16</v>
      </c>
      <c r="G246" s="84">
        <v>16</v>
      </c>
      <c r="H246" s="84">
        <v>16</v>
      </c>
      <c r="I246" s="84"/>
      <c r="J246" s="148">
        <v>2314</v>
      </c>
      <c r="K246" s="196">
        <v>1</v>
      </c>
      <c r="L246" s="38">
        <v>1</v>
      </c>
      <c r="M246" s="38">
        <f t="shared" si="105"/>
        <v>2314</v>
      </c>
      <c r="N246" s="121">
        <f t="shared" si="106"/>
        <v>0.3866</v>
      </c>
      <c r="O246" s="121">
        <f t="shared" si="107"/>
        <v>0.3866</v>
      </c>
      <c r="P246" s="121">
        <f t="shared" si="108"/>
        <v>0.3866</v>
      </c>
      <c r="Q246" s="121">
        <f t="shared" si="109"/>
        <v>0.3866</v>
      </c>
      <c r="R246" s="55">
        <v>894.69</v>
      </c>
      <c r="S246" s="38">
        <v>894.69</v>
      </c>
      <c r="T246" s="38">
        <v>894.69</v>
      </c>
      <c r="U246" s="42">
        <v>894.69</v>
      </c>
    </row>
    <row r="247" spans="1:28" ht="31.5" customHeight="1">
      <c r="A247" s="291"/>
      <c r="B247" s="48" t="s">
        <v>64</v>
      </c>
      <c r="C247" s="30"/>
      <c r="D247" s="23"/>
      <c r="E247" s="104"/>
      <c r="F247" s="84">
        <v>42</v>
      </c>
      <c r="G247" s="84">
        <v>42</v>
      </c>
      <c r="H247" s="84">
        <v>42</v>
      </c>
      <c r="I247" s="84">
        <v>21</v>
      </c>
      <c r="J247" s="148">
        <v>2314</v>
      </c>
      <c r="K247" s="196">
        <v>1</v>
      </c>
      <c r="L247" s="38">
        <v>1</v>
      </c>
      <c r="M247" s="38">
        <f t="shared" si="105"/>
        <v>2314</v>
      </c>
      <c r="N247" s="121">
        <f t="shared" si="106"/>
        <v>0.12690000000000001</v>
      </c>
      <c r="O247" s="121">
        <f t="shared" si="107"/>
        <v>0.12690000000000001</v>
      </c>
      <c r="P247" s="121">
        <f t="shared" si="108"/>
        <v>0.12690000000000001</v>
      </c>
      <c r="Q247" s="121">
        <f t="shared" si="109"/>
        <v>0.12690000000000001</v>
      </c>
      <c r="R247" s="55">
        <v>293.67</v>
      </c>
      <c r="S247" s="38">
        <v>293.67</v>
      </c>
      <c r="T247" s="38">
        <v>293.67</v>
      </c>
      <c r="U247" s="42">
        <v>293.67</v>
      </c>
    </row>
    <row r="248" spans="1:28" ht="30" customHeight="1">
      <c r="A248" s="291"/>
      <c r="B248" s="48" t="s">
        <v>65</v>
      </c>
      <c r="C248" s="30"/>
      <c r="D248" s="23"/>
      <c r="E248" s="104"/>
      <c r="F248" s="84">
        <v>38</v>
      </c>
      <c r="G248" s="84">
        <v>38</v>
      </c>
      <c r="H248" s="84">
        <v>38</v>
      </c>
      <c r="I248" s="84"/>
      <c r="J248" s="148">
        <v>2314</v>
      </c>
      <c r="K248" s="196">
        <v>1</v>
      </c>
      <c r="L248" s="38">
        <v>1</v>
      </c>
      <c r="M248" s="38">
        <f t="shared" si="105"/>
        <v>2314</v>
      </c>
      <c r="N248" s="121">
        <f t="shared" si="106"/>
        <v>0.25829999999999997</v>
      </c>
      <c r="O248" s="121">
        <f t="shared" si="107"/>
        <v>0.25829999999999997</v>
      </c>
      <c r="P248" s="121">
        <f t="shared" si="108"/>
        <v>0.25829999999999997</v>
      </c>
      <c r="Q248" s="121">
        <f t="shared" si="109"/>
        <v>0.25829999999999997</v>
      </c>
      <c r="R248" s="55">
        <v>597.79</v>
      </c>
      <c r="S248" s="38">
        <v>597.79</v>
      </c>
      <c r="T248" s="38">
        <v>597.79</v>
      </c>
      <c r="U248" s="42">
        <v>597.79</v>
      </c>
    </row>
    <row r="249" spans="1:28" ht="27.75" customHeight="1">
      <c r="A249" s="291"/>
      <c r="B249" s="48" t="s">
        <v>67</v>
      </c>
      <c r="C249" s="30"/>
      <c r="D249" s="23"/>
      <c r="E249" s="104"/>
      <c r="F249" s="84">
        <v>2</v>
      </c>
      <c r="G249" s="84">
        <v>2</v>
      </c>
      <c r="H249" s="84">
        <v>2</v>
      </c>
      <c r="I249" s="84"/>
      <c r="J249" s="148">
        <v>2314</v>
      </c>
      <c r="K249" s="196">
        <f>U249/J249</f>
        <v>1.0300345721694035</v>
      </c>
      <c r="L249" s="38">
        <v>1</v>
      </c>
      <c r="M249" s="38">
        <f t="shared" si="105"/>
        <v>2383.5</v>
      </c>
      <c r="N249" s="121">
        <f t="shared" si="106"/>
        <v>0.62409999999999999</v>
      </c>
      <c r="O249" s="121">
        <f t="shared" si="107"/>
        <v>1</v>
      </c>
      <c r="P249" s="121">
        <f t="shared" si="108"/>
        <v>1</v>
      </c>
      <c r="Q249" s="121">
        <f t="shared" si="109"/>
        <v>1</v>
      </c>
      <c r="R249" s="55">
        <v>1487.5</v>
      </c>
      <c r="S249" s="38">
        <v>2383.5</v>
      </c>
      <c r="T249" s="38">
        <v>2383.5</v>
      </c>
      <c r="U249" s="42">
        <v>2383.5</v>
      </c>
    </row>
    <row r="250" spans="1:28" ht="25.5">
      <c r="A250" s="291"/>
      <c r="B250" s="48" t="s">
        <v>68</v>
      </c>
      <c r="C250" s="30"/>
      <c r="D250" s="23"/>
      <c r="E250" s="104"/>
      <c r="F250" s="84">
        <v>240</v>
      </c>
      <c r="G250" s="84">
        <v>240</v>
      </c>
      <c r="H250" s="84">
        <v>240</v>
      </c>
      <c r="I250" s="84"/>
      <c r="J250" s="148">
        <v>2314</v>
      </c>
      <c r="K250" s="196">
        <v>1</v>
      </c>
      <c r="L250" s="38">
        <v>1</v>
      </c>
      <c r="M250" s="38">
        <f t="shared" si="105"/>
        <v>2314</v>
      </c>
      <c r="N250" s="121">
        <f t="shared" si="106"/>
        <v>9.4799999999999995E-2</v>
      </c>
      <c r="O250" s="121">
        <f t="shared" si="107"/>
        <v>9.4799999999999995E-2</v>
      </c>
      <c r="P250" s="121">
        <f t="shared" si="108"/>
        <v>9.4799999999999995E-2</v>
      </c>
      <c r="Q250" s="121">
        <f t="shared" si="109"/>
        <v>9.4799999999999995E-2</v>
      </c>
      <c r="R250" s="55">
        <v>219.32</v>
      </c>
      <c r="S250" s="38">
        <v>219.32</v>
      </c>
      <c r="T250" s="38">
        <v>219.32</v>
      </c>
      <c r="U250" s="42">
        <v>219.32</v>
      </c>
    </row>
    <row r="251" spans="1:28" ht="30.75" customHeight="1">
      <c r="A251" s="291"/>
      <c r="B251" s="48" t="s">
        <v>82</v>
      </c>
      <c r="C251" s="30"/>
      <c r="D251" s="23"/>
      <c r="E251" s="104"/>
      <c r="F251" s="84">
        <v>8</v>
      </c>
      <c r="G251" s="84">
        <v>8</v>
      </c>
      <c r="H251" s="84">
        <v>8</v>
      </c>
      <c r="I251" s="84"/>
      <c r="J251" s="148">
        <v>2314</v>
      </c>
      <c r="K251" s="196">
        <v>1</v>
      </c>
      <c r="L251" s="38">
        <v>1</v>
      </c>
      <c r="M251" s="38">
        <f t="shared" si="105"/>
        <v>2314</v>
      </c>
      <c r="N251" s="121">
        <f t="shared" si="106"/>
        <v>0.35339999999999999</v>
      </c>
      <c r="O251" s="121">
        <f t="shared" si="107"/>
        <v>0.35339999999999999</v>
      </c>
      <c r="P251" s="121">
        <f t="shared" si="108"/>
        <v>0.35339999999999999</v>
      </c>
      <c r="Q251" s="121">
        <f t="shared" si="109"/>
        <v>0.35339999999999999</v>
      </c>
      <c r="R251" s="55">
        <v>817.88</v>
      </c>
      <c r="S251" s="38">
        <v>817.88</v>
      </c>
      <c r="T251" s="38">
        <v>817.88</v>
      </c>
      <c r="U251" s="42">
        <v>817.88</v>
      </c>
    </row>
    <row r="252" spans="1:28" ht="29.25" customHeight="1">
      <c r="A252" s="291"/>
      <c r="B252" s="54" t="s">
        <v>70</v>
      </c>
      <c r="C252" s="30"/>
      <c r="D252" s="23"/>
      <c r="E252" s="104"/>
      <c r="F252" s="84">
        <v>3</v>
      </c>
      <c r="G252" s="84">
        <v>3</v>
      </c>
      <c r="H252" s="84">
        <v>3</v>
      </c>
      <c r="I252" s="84"/>
      <c r="J252" s="148">
        <v>2314</v>
      </c>
      <c r="K252" s="196">
        <v>1</v>
      </c>
      <c r="L252" s="38">
        <v>1</v>
      </c>
      <c r="M252" s="38">
        <f t="shared" si="105"/>
        <v>2314</v>
      </c>
      <c r="N252" s="121">
        <f t="shared" si="106"/>
        <v>0.18870000000000001</v>
      </c>
      <c r="O252" s="121">
        <f t="shared" si="107"/>
        <v>0.18870000000000001</v>
      </c>
      <c r="P252" s="121">
        <f t="shared" si="108"/>
        <v>0.18870000000000001</v>
      </c>
      <c r="Q252" s="121">
        <f t="shared" si="109"/>
        <v>0.18870000000000001</v>
      </c>
      <c r="R252" s="55">
        <v>436.67</v>
      </c>
      <c r="S252" s="38">
        <v>436.67</v>
      </c>
      <c r="T252" s="38">
        <v>436.67</v>
      </c>
      <c r="U252" s="42">
        <v>436.67</v>
      </c>
    </row>
    <row r="253" spans="1:28" ht="32.25" customHeight="1">
      <c r="A253" s="291"/>
      <c r="B253" s="48" t="s">
        <v>71</v>
      </c>
      <c r="C253" s="30"/>
      <c r="D253" s="23"/>
      <c r="E253" s="104"/>
      <c r="F253" s="84">
        <v>10</v>
      </c>
      <c r="G253" s="84">
        <v>10</v>
      </c>
      <c r="H253" s="84">
        <v>10</v>
      </c>
      <c r="I253" s="84"/>
      <c r="J253" s="148">
        <v>2314</v>
      </c>
      <c r="K253" s="196">
        <v>1</v>
      </c>
      <c r="L253" s="38">
        <v>1</v>
      </c>
      <c r="M253" s="38">
        <f t="shared" si="105"/>
        <v>2314</v>
      </c>
      <c r="N253" s="121">
        <f t="shared" si="106"/>
        <v>0.44819999999999999</v>
      </c>
      <c r="O253" s="121">
        <f t="shared" si="107"/>
        <v>0.44819999999999999</v>
      </c>
      <c r="P253" s="121">
        <f t="shared" si="108"/>
        <v>0.44819999999999999</v>
      </c>
      <c r="Q253" s="121">
        <f t="shared" si="109"/>
        <v>0.44819999999999999</v>
      </c>
      <c r="R253" s="55">
        <v>1037.2</v>
      </c>
      <c r="S253" s="38">
        <v>1037.2</v>
      </c>
      <c r="T253" s="38">
        <v>1037.2</v>
      </c>
      <c r="U253" s="42">
        <v>1037.2</v>
      </c>
    </row>
    <row r="254" spans="1:28" ht="31.5" customHeight="1">
      <c r="A254" s="291"/>
      <c r="B254" s="48" t="s">
        <v>72</v>
      </c>
      <c r="C254" s="30"/>
      <c r="D254" s="23"/>
      <c r="E254" s="104"/>
      <c r="F254" s="84">
        <v>130</v>
      </c>
      <c r="G254" s="84">
        <v>130</v>
      </c>
      <c r="H254" s="84">
        <v>130</v>
      </c>
      <c r="I254" s="84"/>
      <c r="J254" s="148">
        <v>2314</v>
      </c>
      <c r="K254" s="196">
        <v>1</v>
      </c>
      <c r="L254" s="38">
        <v>1</v>
      </c>
      <c r="M254" s="38">
        <f t="shared" si="105"/>
        <v>2314</v>
      </c>
      <c r="N254" s="121">
        <f t="shared" si="106"/>
        <v>0.20699999999999999</v>
      </c>
      <c r="O254" s="121">
        <f t="shared" si="107"/>
        <v>0.20699999999999999</v>
      </c>
      <c r="P254" s="121">
        <f t="shared" si="108"/>
        <v>0.20699999999999999</v>
      </c>
      <c r="Q254" s="121">
        <f t="shared" si="109"/>
        <v>0.20699999999999999</v>
      </c>
      <c r="R254" s="55">
        <v>479.07</v>
      </c>
      <c r="S254" s="38">
        <v>479.07</v>
      </c>
      <c r="T254" s="38">
        <v>479.07</v>
      </c>
      <c r="U254" s="42">
        <v>479.07</v>
      </c>
    </row>
    <row r="255" spans="1:28" ht="29.25" customHeight="1">
      <c r="A255" s="218"/>
      <c r="B255" s="48" t="s">
        <v>74</v>
      </c>
      <c r="C255" s="30"/>
      <c r="D255" s="23"/>
      <c r="E255" s="104"/>
      <c r="F255" s="84">
        <v>80</v>
      </c>
      <c r="G255" s="84">
        <v>80</v>
      </c>
      <c r="H255" s="84">
        <v>80</v>
      </c>
      <c r="I255" s="84"/>
      <c r="J255" s="148">
        <v>2314</v>
      </c>
      <c r="K255" s="196">
        <v>1</v>
      </c>
      <c r="L255" s="38">
        <v>1</v>
      </c>
      <c r="M255" s="38">
        <f t="shared" si="105"/>
        <v>2314</v>
      </c>
      <c r="N255" s="121">
        <f t="shared" si="106"/>
        <v>0.24010000000000001</v>
      </c>
      <c r="O255" s="121">
        <f t="shared" si="107"/>
        <v>0.24010000000000001</v>
      </c>
      <c r="P255" s="121">
        <f t="shared" si="108"/>
        <v>0.24010000000000001</v>
      </c>
      <c r="Q255" s="121">
        <f t="shared" si="109"/>
        <v>0.24010000000000001</v>
      </c>
      <c r="R255" s="55">
        <v>555.65</v>
      </c>
      <c r="S255" s="38">
        <v>555.65</v>
      </c>
      <c r="T255" s="38">
        <v>555.65</v>
      </c>
      <c r="U255" s="42">
        <v>555.65</v>
      </c>
    </row>
    <row r="256" spans="1:28" s="10" customFormat="1">
      <c r="A256" s="155"/>
      <c r="B256" s="147" t="s">
        <v>262</v>
      </c>
      <c r="C256" s="156"/>
      <c r="D256" s="157" t="s">
        <v>160</v>
      </c>
      <c r="E256" s="158" t="s">
        <v>263</v>
      </c>
      <c r="F256" s="173">
        <f>F257</f>
        <v>8435</v>
      </c>
      <c r="G256" s="173">
        <f t="shared" ref="G256:H256" si="110">G257</f>
        <v>8435</v>
      </c>
      <c r="H256" s="173">
        <f t="shared" si="110"/>
        <v>8435</v>
      </c>
      <c r="I256" s="173"/>
      <c r="J256" s="159"/>
      <c r="K256" s="205"/>
      <c r="L256" s="159"/>
      <c r="M256" s="159"/>
      <c r="N256" s="160"/>
      <c r="O256" s="160"/>
      <c r="P256" s="160"/>
      <c r="Q256" s="160"/>
      <c r="R256" s="160"/>
      <c r="S256" s="160"/>
      <c r="T256" s="159"/>
      <c r="U256" s="335"/>
    </row>
    <row r="257" spans="1:21" ht="25.5">
      <c r="A257" s="144" t="s">
        <v>264</v>
      </c>
      <c r="B257" s="146" t="s">
        <v>265</v>
      </c>
      <c r="C257" s="30"/>
      <c r="D257" s="23"/>
      <c r="E257" s="145"/>
      <c r="F257" s="84">
        <v>8435</v>
      </c>
      <c r="G257" s="84">
        <v>8435</v>
      </c>
      <c r="H257" s="84">
        <v>8435</v>
      </c>
      <c r="I257" s="84"/>
      <c r="J257" s="148">
        <f>'Приложение 1 Базовый'!G50</f>
        <v>1523.64</v>
      </c>
      <c r="K257" s="196">
        <f>U257/J257</f>
        <v>1.1501601428158883</v>
      </c>
      <c r="L257" s="38">
        <v>1</v>
      </c>
      <c r="M257" s="38">
        <f>ROUND(J257*K257*L257,2)</f>
        <v>1752.43</v>
      </c>
      <c r="N257" s="121">
        <f t="shared" si="106"/>
        <v>0.86939999999999995</v>
      </c>
      <c r="O257" s="121">
        <f t="shared" ref="O257" si="111">ROUND(S257/M257,4)</f>
        <v>0.86939999999999995</v>
      </c>
      <c r="P257" s="121">
        <f>ROUND(T257/M257,4)</f>
        <v>0.91859999999999997</v>
      </c>
      <c r="Q257" s="121">
        <f>ROUND(U257/M257,4)</f>
        <v>1</v>
      </c>
      <c r="R257" s="55">
        <v>1523.64</v>
      </c>
      <c r="S257" s="38">
        <v>1523.64</v>
      </c>
      <c r="T257" s="38">
        <v>1609.76</v>
      </c>
      <c r="U257" s="42">
        <v>1752.43</v>
      </c>
    </row>
    <row r="258" spans="1:21" ht="38.25" customHeight="1">
      <c r="A258" s="132"/>
      <c r="B258" s="57" t="s">
        <v>27</v>
      </c>
      <c r="C258" s="63"/>
      <c r="D258" s="64"/>
      <c r="E258" s="59" t="s">
        <v>167</v>
      </c>
      <c r="F258" s="80">
        <f>F259+F260+F261+F262+F263+F264</f>
        <v>2075</v>
      </c>
      <c r="G258" s="80">
        <f t="shared" ref="G258:H258" si="112">G259+G260+G261+G262+G263+G264</f>
        <v>2065</v>
      </c>
      <c r="H258" s="80">
        <f t="shared" si="112"/>
        <v>2111</v>
      </c>
      <c r="I258" s="80"/>
      <c r="J258" s="61"/>
      <c r="K258" s="203"/>
      <c r="L258" s="61"/>
      <c r="M258" s="61"/>
      <c r="N258" s="61"/>
      <c r="O258" s="61"/>
      <c r="P258" s="61"/>
      <c r="Q258" s="61"/>
      <c r="R258" s="61"/>
      <c r="S258" s="61"/>
      <c r="T258" s="61"/>
      <c r="U258" s="333"/>
    </row>
    <row r="259" spans="1:21" ht="28.5" customHeight="1">
      <c r="A259" s="320" t="s">
        <v>250</v>
      </c>
      <c r="B259" s="16" t="s">
        <v>51</v>
      </c>
      <c r="C259" s="30"/>
      <c r="D259" s="34"/>
      <c r="E259" s="8"/>
      <c r="F259" s="87">
        <v>650</v>
      </c>
      <c r="G259" s="87">
        <v>650</v>
      </c>
      <c r="H259" s="87">
        <v>708</v>
      </c>
      <c r="I259" s="87"/>
      <c r="J259" s="148">
        <f>'Приложение 1 Базовый'!G52</f>
        <v>6883.14</v>
      </c>
      <c r="K259" s="196">
        <v>1</v>
      </c>
      <c r="L259" s="38">
        <v>1</v>
      </c>
      <c r="M259" s="38">
        <f t="shared" ref="M259:M264" si="113">ROUND(J259*K259*L259,2)</f>
        <v>6883.14</v>
      </c>
      <c r="N259" s="121">
        <f t="shared" ref="N259:N264" si="114">ROUND(R259/M259,4)</f>
        <v>0.57010000000000005</v>
      </c>
      <c r="O259" s="121">
        <f t="shared" ref="O259:O264" si="115">ROUND(S259/M259,4)</f>
        <v>0.57010000000000005</v>
      </c>
      <c r="P259" s="121">
        <f t="shared" ref="P259:P264" si="116">ROUND(T259/M259,4)</f>
        <v>0.57030000000000003</v>
      </c>
      <c r="Q259" s="121">
        <f t="shared" ref="Q259:Q264" si="117">ROUND(U259/M259,4)</f>
        <v>0.57030000000000003</v>
      </c>
      <c r="R259" s="55">
        <v>3923.99</v>
      </c>
      <c r="S259" s="38">
        <v>3923.98</v>
      </c>
      <c r="T259" s="38">
        <v>3925.25</v>
      </c>
      <c r="U259" s="42">
        <v>3925.25</v>
      </c>
    </row>
    <row r="260" spans="1:21" ht="25.5">
      <c r="A260" s="320"/>
      <c r="B260" s="16" t="s">
        <v>83</v>
      </c>
      <c r="C260" s="30"/>
      <c r="D260" s="34"/>
      <c r="E260" s="8"/>
      <c r="F260" s="87">
        <v>160</v>
      </c>
      <c r="G260" s="87">
        <v>160</v>
      </c>
      <c r="H260" s="87">
        <v>160</v>
      </c>
      <c r="I260" s="87"/>
      <c r="J260" s="148">
        <f>'Приложение 1 Базовый'!G52</f>
        <v>6883.14</v>
      </c>
      <c r="K260" s="196">
        <v>1</v>
      </c>
      <c r="L260" s="38">
        <v>1</v>
      </c>
      <c r="M260" s="38">
        <f t="shared" si="113"/>
        <v>6883.14</v>
      </c>
      <c r="N260" s="121">
        <f t="shared" si="114"/>
        <v>0.45119999999999999</v>
      </c>
      <c r="O260" s="121">
        <f t="shared" si="115"/>
        <v>0.45119999999999999</v>
      </c>
      <c r="P260" s="121">
        <f t="shared" si="116"/>
        <v>0.45119999999999999</v>
      </c>
      <c r="Q260" s="121">
        <f t="shared" si="117"/>
        <v>0.45119999999999999</v>
      </c>
      <c r="R260" s="55">
        <v>3105.62</v>
      </c>
      <c r="S260" s="38">
        <v>3105.62</v>
      </c>
      <c r="T260" s="38">
        <v>3105.62</v>
      </c>
      <c r="U260" s="42">
        <v>3105.62</v>
      </c>
    </row>
    <row r="261" spans="1:21" ht="30" customHeight="1">
      <c r="A261" s="320"/>
      <c r="B261" s="16" t="s">
        <v>52</v>
      </c>
      <c r="C261" s="30"/>
      <c r="D261" s="34"/>
      <c r="E261" s="8"/>
      <c r="F261" s="87">
        <v>760</v>
      </c>
      <c r="G261" s="87">
        <v>760</v>
      </c>
      <c r="H261" s="87">
        <v>760</v>
      </c>
      <c r="I261" s="87"/>
      <c r="J261" s="148">
        <f>'Приложение 1 Базовый'!G52</f>
        <v>6883.14</v>
      </c>
      <c r="K261" s="196">
        <v>1</v>
      </c>
      <c r="L261" s="38">
        <v>1</v>
      </c>
      <c r="M261" s="38">
        <f t="shared" si="113"/>
        <v>6883.14</v>
      </c>
      <c r="N261" s="121">
        <f t="shared" si="114"/>
        <v>0.96609999999999996</v>
      </c>
      <c r="O261" s="121">
        <f t="shared" si="115"/>
        <v>0.96609999999999996</v>
      </c>
      <c r="P261" s="121">
        <f t="shared" si="116"/>
        <v>0.98299999999999998</v>
      </c>
      <c r="Q261" s="121">
        <f t="shared" si="117"/>
        <v>0.98299999999999998</v>
      </c>
      <c r="R261" s="55">
        <v>6649.75</v>
      </c>
      <c r="S261" s="38">
        <v>6649.75</v>
      </c>
      <c r="T261" s="38">
        <v>6765.87</v>
      </c>
      <c r="U261" s="42">
        <v>6765.87</v>
      </c>
    </row>
    <row r="262" spans="1:21" ht="25.5">
      <c r="A262" s="320"/>
      <c r="B262" s="16" t="s">
        <v>46</v>
      </c>
      <c r="C262" s="30"/>
      <c r="D262" s="34"/>
      <c r="E262" s="8"/>
      <c r="F262" s="87">
        <v>260</v>
      </c>
      <c r="G262" s="87">
        <v>260</v>
      </c>
      <c r="H262" s="87">
        <v>260</v>
      </c>
      <c r="I262" s="87"/>
      <c r="J262" s="148">
        <f>'Приложение 1 Базовый'!G52</f>
        <v>6883.14</v>
      </c>
      <c r="K262" s="196">
        <v>1</v>
      </c>
      <c r="L262" s="38">
        <v>1</v>
      </c>
      <c r="M262" s="38">
        <f t="shared" si="113"/>
        <v>6883.14</v>
      </c>
      <c r="N262" s="121">
        <f t="shared" si="114"/>
        <v>0.26450000000000001</v>
      </c>
      <c r="O262" s="121">
        <f t="shared" si="115"/>
        <v>0.26450000000000001</v>
      </c>
      <c r="P262" s="121">
        <f t="shared" si="116"/>
        <v>0.26450000000000001</v>
      </c>
      <c r="Q262" s="121">
        <f t="shared" si="117"/>
        <v>0.26450000000000001</v>
      </c>
      <c r="R262" s="55">
        <v>1820.68</v>
      </c>
      <c r="S262" s="38">
        <v>1820.68</v>
      </c>
      <c r="T262" s="38">
        <v>1820.68</v>
      </c>
      <c r="U262" s="42">
        <v>1820.68</v>
      </c>
    </row>
    <row r="263" spans="1:21" ht="25.5">
      <c r="A263" s="320"/>
      <c r="B263" s="16" t="s">
        <v>47</v>
      </c>
      <c r="C263" s="30"/>
      <c r="D263" s="34"/>
      <c r="E263" s="8"/>
      <c r="F263" s="87">
        <v>200</v>
      </c>
      <c r="G263" s="87">
        <v>200</v>
      </c>
      <c r="H263" s="87">
        <v>195</v>
      </c>
      <c r="I263" s="87"/>
      <c r="J263" s="148">
        <f>'Приложение 1 Базовый'!G52</f>
        <v>6883.14</v>
      </c>
      <c r="K263" s="196">
        <v>1</v>
      </c>
      <c r="L263" s="38">
        <v>1</v>
      </c>
      <c r="M263" s="38">
        <f t="shared" si="113"/>
        <v>6883.14</v>
      </c>
      <c r="N263" s="121">
        <f t="shared" si="114"/>
        <v>0.45090000000000002</v>
      </c>
      <c r="O263" s="121">
        <f t="shared" si="115"/>
        <v>0.45090000000000002</v>
      </c>
      <c r="P263" s="121">
        <f t="shared" si="116"/>
        <v>0.34849999999999998</v>
      </c>
      <c r="Q263" s="121">
        <f t="shared" si="117"/>
        <v>0.34849999999999998</v>
      </c>
      <c r="R263" s="55">
        <v>3103.46</v>
      </c>
      <c r="S263" s="38">
        <v>3103.46</v>
      </c>
      <c r="T263" s="38">
        <v>2398.9899999999998</v>
      </c>
      <c r="U263" s="42">
        <v>2398.9899999999998</v>
      </c>
    </row>
    <row r="264" spans="1:21" ht="25.5">
      <c r="A264" s="320"/>
      <c r="B264" s="16" t="s">
        <v>50</v>
      </c>
      <c r="C264" s="30"/>
      <c r="D264" s="34"/>
      <c r="E264" s="8"/>
      <c r="F264" s="87">
        <v>45</v>
      </c>
      <c r="G264" s="87">
        <v>35</v>
      </c>
      <c r="H264" s="87">
        <v>28</v>
      </c>
      <c r="I264" s="87"/>
      <c r="J264" s="148">
        <f>'Приложение 1 Базовый'!G52</f>
        <v>6883.14</v>
      </c>
      <c r="K264" s="196">
        <v>1</v>
      </c>
      <c r="L264" s="38">
        <v>1</v>
      </c>
      <c r="M264" s="38">
        <f t="shared" si="113"/>
        <v>6883.14</v>
      </c>
      <c r="N264" s="121">
        <f t="shared" si="114"/>
        <v>0.64590000000000003</v>
      </c>
      <c r="O264" s="121">
        <f t="shared" si="115"/>
        <v>0.64629999999999999</v>
      </c>
      <c r="P264" s="121">
        <f t="shared" si="116"/>
        <v>0.64600000000000002</v>
      </c>
      <c r="Q264" s="121">
        <f t="shared" si="117"/>
        <v>0.64600000000000002</v>
      </c>
      <c r="R264" s="55">
        <v>4445.58</v>
      </c>
      <c r="S264" s="38">
        <v>4448.2700000000004</v>
      </c>
      <c r="T264" s="38">
        <v>4446.58</v>
      </c>
      <c r="U264" s="42">
        <v>4446.58</v>
      </c>
    </row>
    <row r="265" spans="1:21" s="10" customFormat="1" ht="25.5">
      <c r="A265" s="139"/>
      <c r="B265" s="15" t="s">
        <v>28</v>
      </c>
      <c r="C265" s="29"/>
      <c r="D265" s="32"/>
      <c r="E265" s="73" t="s">
        <v>177</v>
      </c>
      <c r="F265" s="81">
        <f>F266+F267+F268+F269+F270+F271</f>
        <v>17976</v>
      </c>
      <c r="G265" s="81">
        <f t="shared" ref="G265:H265" si="118">G266+G267+G268+G269+G270+G271</f>
        <v>17976</v>
      </c>
      <c r="H265" s="81">
        <f t="shared" si="118"/>
        <v>17772</v>
      </c>
      <c r="I265" s="81"/>
      <c r="J265" s="40"/>
      <c r="K265" s="197"/>
      <c r="L265" s="40"/>
      <c r="M265" s="40"/>
      <c r="N265" s="40"/>
      <c r="O265" s="40"/>
      <c r="P265" s="40"/>
      <c r="Q265" s="40"/>
      <c r="R265" s="40"/>
      <c r="S265" s="40"/>
      <c r="T265" s="40"/>
      <c r="U265" s="333"/>
    </row>
    <row r="266" spans="1:21" ht="25.5">
      <c r="A266" s="284" t="s">
        <v>256</v>
      </c>
      <c r="B266" s="16" t="s">
        <v>83</v>
      </c>
      <c r="C266" s="30"/>
      <c r="D266" s="34"/>
      <c r="E266" s="8"/>
      <c r="F266" s="87">
        <v>4250</v>
      </c>
      <c r="G266" s="87">
        <v>4250</v>
      </c>
      <c r="H266" s="87">
        <v>4250</v>
      </c>
      <c r="I266" s="87"/>
      <c r="J266" s="38">
        <v>1294.52</v>
      </c>
      <c r="K266" s="196">
        <v>1</v>
      </c>
      <c r="L266" s="38">
        <v>1</v>
      </c>
      <c r="M266" s="38">
        <f t="shared" ref="M266:M271" si="119">ROUND(J266*K266*L266,2)</f>
        <v>1294.52</v>
      </c>
      <c r="N266" s="121">
        <f t="shared" ref="N266:N271" si="120">ROUND(R266/M266,4)</f>
        <v>0.55740000000000001</v>
      </c>
      <c r="O266" s="121">
        <f t="shared" ref="O266:O271" si="121">ROUND(S266/M266,4)</f>
        <v>0.55740000000000001</v>
      </c>
      <c r="P266" s="121">
        <f t="shared" ref="P266:P271" si="122">ROUND(T266/M266,4)</f>
        <v>0.56459999999999999</v>
      </c>
      <c r="Q266" s="121">
        <f t="shared" ref="Q266:Q271" si="123">ROUND(U266/M266,4)</f>
        <v>0.57879999999999998</v>
      </c>
      <c r="R266" s="55">
        <v>721.54</v>
      </c>
      <c r="S266" s="38">
        <v>721.54</v>
      </c>
      <c r="T266" s="38">
        <v>730.84</v>
      </c>
      <c r="U266" s="42">
        <v>749.27</v>
      </c>
    </row>
    <row r="267" spans="1:21" ht="25.5">
      <c r="A267" s="320"/>
      <c r="B267" s="16" t="s">
        <v>46</v>
      </c>
      <c r="C267" s="30"/>
      <c r="D267" s="34"/>
      <c r="E267" s="8"/>
      <c r="F267" s="87">
        <v>6700</v>
      </c>
      <c r="G267" s="87">
        <v>6700</v>
      </c>
      <c r="H267" s="87">
        <v>6500</v>
      </c>
      <c r="I267" s="87"/>
      <c r="J267" s="38">
        <v>1294.52</v>
      </c>
      <c r="K267" s="196">
        <v>1</v>
      </c>
      <c r="L267" s="38">
        <v>1</v>
      </c>
      <c r="M267" s="38">
        <f t="shared" si="119"/>
        <v>1294.52</v>
      </c>
      <c r="N267" s="121">
        <f t="shared" si="120"/>
        <v>0.2109</v>
      </c>
      <c r="O267" s="121">
        <f t="shared" si="121"/>
        <v>0.2109</v>
      </c>
      <c r="P267" s="121">
        <f t="shared" si="122"/>
        <v>0.17019999999999999</v>
      </c>
      <c r="Q267" s="121">
        <f t="shared" si="123"/>
        <v>0.17019999999999999</v>
      </c>
      <c r="R267" s="55">
        <v>273.07</v>
      </c>
      <c r="S267" s="38">
        <v>273.07</v>
      </c>
      <c r="T267" s="38">
        <v>220.31</v>
      </c>
      <c r="U267" s="42">
        <v>220.31</v>
      </c>
    </row>
    <row r="268" spans="1:21" ht="25.5">
      <c r="A268" s="320"/>
      <c r="B268" s="16" t="s">
        <v>47</v>
      </c>
      <c r="C268" s="30"/>
      <c r="D268" s="34"/>
      <c r="E268" s="8"/>
      <c r="F268" s="87">
        <v>1816</v>
      </c>
      <c r="G268" s="87">
        <v>1816</v>
      </c>
      <c r="H268" s="87">
        <v>1812</v>
      </c>
      <c r="I268" s="87"/>
      <c r="J268" s="38">
        <v>1294.52</v>
      </c>
      <c r="K268" s="196">
        <v>1</v>
      </c>
      <c r="L268" s="38">
        <v>1</v>
      </c>
      <c r="M268" s="38">
        <f t="shared" si="119"/>
        <v>1294.52</v>
      </c>
      <c r="N268" s="121">
        <f t="shared" si="120"/>
        <v>0.18770000000000001</v>
      </c>
      <c r="O268" s="121">
        <f t="shared" si="121"/>
        <v>0.18770000000000001</v>
      </c>
      <c r="P268" s="121">
        <f t="shared" si="122"/>
        <v>0.17380000000000001</v>
      </c>
      <c r="Q268" s="121">
        <f t="shared" si="123"/>
        <v>0.17380000000000001</v>
      </c>
      <c r="R268" s="55">
        <v>242.92</v>
      </c>
      <c r="S268" s="38">
        <v>242.92</v>
      </c>
      <c r="T268" s="38">
        <v>225.04</v>
      </c>
      <c r="U268" s="42">
        <v>225.04</v>
      </c>
    </row>
    <row r="269" spans="1:21">
      <c r="A269" s="320"/>
      <c r="B269" s="16" t="s">
        <v>84</v>
      </c>
      <c r="C269" s="30"/>
      <c r="D269" s="34"/>
      <c r="E269" s="8"/>
      <c r="F269" s="87">
        <v>2500</v>
      </c>
      <c r="G269" s="87">
        <v>2500</v>
      </c>
      <c r="H269" s="87">
        <v>2500</v>
      </c>
      <c r="I269" s="87"/>
      <c r="J269" s="38">
        <v>1294.52</v>
      </c>
      <c r="K269" s="196">
        <v>1</v>
      </c>
      <c r="L269" s="38">
        <v>1</v>
      </c>
      <c r="M269" s="38">
        <f t="shared" si="119"/>
        <v>1294.52</v>
      </c>
      <c r="N269" s="121">
        <f t="shared" si="120"/>
        <v>0.96440000000000003</v>
      </c>
      <c r="O269" s="121">
        <f t="shared" si="121"/>
        <v>0.96440000000000003</v>
      </c>
      <c r="P269" s="121">
        <f t="shared" si="122"/>
        <v>0.97760000000000002</v>
      </c>
      <c r="Q269" s="121">
        <f t="shared" si="123"/>
        <v>0.97760000000000002</v>
      </c>
      <c r="R269" s="55">
        <v>1248.42</v>
      </c>
      <c r="S269" s="38">
        <v>1248.42</v>
      </c>
      <c r="T269" s="38">
        <v>1265.54</v>
      </c>
      <c r="U269" s="42">
        <v>1265.54</v>
      </c>
    </row>
    <row r="270" spans="1:21">
      <c r="A270" s="320"/>
      <c r="B270" s="16" t="s">
        <v>85</v>
      </c>
      <c r="C270" s="30"/>
      <c r="D270" s="34"/>
      <c r="E270" s="8"/>
      <c r="F270" s="87">
        <v>210</v>
      </c>
      <c r="G270" s="87">
        <v>210</v>
      </c>
      <c r="H270" s="87">
        <v>210</v>
      </c>
      <c r="I270" s="87">
        <v>180</v>
      </c>
      <c r="J270" s="38">
        <v>1294.52</v>
      </c>
      <c r="K270" s="196">
        <f>U270/J270</f>
        <v>1.2816565213360938</v>
      </c>
      <c r="L270" s="38">
        <v>1</v>
      </c>
      <c r="M270" s="38">
        <f t="shared" si="119"/>
        <v>1659.13</v>
      </c>
      <c r="N270" s="121">
        <f t="shared" si="120"/>
        <v>0.98819999999999997</v>
      </c>
      <c r="O270" s="121">
        <f t="shared" si="121"/>
        <v>0.98819999999999997</v>
      </c>
      <c r="P270" s="121">
        <f t="shared" si="122"/>
        <v>0.98819999999999997</v>
      </c>
      <c r="Q270" s="121">
        <f t="shared" si="123"/>
        <v>1</v>
      </c>
      <c r="R270" s="55">
        <v>1639.57</v>
      </c>
      <c r="S270" s="38">
        <v>1639.57</v>
      </c>
      <c r="T270" s="38">
        <v>1639.57</v>
      </c>
      <c r="U270" s="42">
        <v>1659.13</v>
      </c>
    </row>
    <row r="271" spans="1:21">
      <c r="A271" s="320"/>
      <c r="B271" s="16" t="s">
        <v>86</v>
      </c>
      <c r="C271" s="30"/>
      <c r="D271" s="34"/>
      <c r="E271" s="8"/>
      <c r="F271" s="87">
        <v>2500</v>
      </c>
      <c r="G271" s="87">
        <v>2500</v>
      </c>
      <c r="H271" s="87">
        <v>2500</v>
      </c>
      <c r="I271" s="87"/>
      <c r="J271" s="38">
        <v>1294.52</v>
      </c>
      <c r="K271" s="196">
        <v>1</v>
      </c>
      <c r="L271" s="38">
        <v>1</v>
      </c>
      <c r="M271" s="38">
        <f t="shared" si="119"/>
        <v>1294.52</v>
      </c>
      <c r="N271" s="121">
        <f t="shared" si="120"/>
        <v>0.14299999999999999</v>
      </c>
      <c r="O271" s="121">
        <f t="shared" si="121"/>
        <v>0.14299999999999999</v>
      </c>
      <c r="P271" s="121">
        <f t="shared" si="122"/>
        <v>0.14299999999999999</v>
      </c>
      <c r="Q271" s="121">
        <f t="shared" si="123"/>
        <v>0.14299999999999999</v>
      </c>
      <c r="R271" s="55">
        <v>185.13</v>
      </c>
      <c r="S271" s="38">
        <v>185.13</v>
      </c>
      <c r="T271" s="38">
        <v>185.13</v>
      </c>
      <c r="U271" s="42">
        <v>185.13</v>
      </c>
    </row>
    <row r="272" spans="1:21" ht="38.25">
      <c r="A272" s="140"/>
      <c r="B272" s="57" t="s">
        <v>29</v>
      </c>
      <c r="C272" s="63"/>
      <c r="D272" s="65"/>
      <c r="E272" s="59" t="s">
        <v>175</v>
      </c>
      <c r="F272" s="78">
        <f>F273</f>
        <v>1000</v>
      </c>
      <c r="G272" s="78">
        <f t="shared" ref="G272:H272" si="124">G273</f>
        <v>1000</v>
      </c>
      <c r="H272" s="78">
        <f t="shared" si="124"/>
        <v>1000</v>
      </c>
      <c r="I272" s="78"/>
      <c r="J272" s="61"/>
      <c r="K272" s="203"/>
      <c r="L272" s="61"/>
      <c r="M272" s="61"/>
      <c r="N272" s="61"/>
      <c r="O272" s="61"/>
      <c r="P272" s="61"/>
      <c r="Q272" s="61"/>
      <c r="R272" s="61"/>
      <c r="S272" s="61"/>
      <c r="T272" s="61"/>
      <c r="U272" s="333"/>
    </row>
    <row r="273" spans="1:21" ht="25.5">
      <c r="A273" s="124" t="s">
        <v>255</v>
      </c>
      <c r="B273" s="16" t="s">
        <v>79</v>
      </c>
      <c r="C273" s="30"/>
      <c r="D273" s="34"/>
      <c r="E273" s="8"/>
      <c r="F273" s="87">
        <v>1000</v>
      </c>
      <c r="G273" s="87">
        <v>1000</v>
      </c>
      <c r="H273" s="87">
        <v>1000</v>
      </c>
      <c r="I273" s="87"/>
      <c r="J273" s="148">
        <f>'Приложение 1 Базовый'!G54</f>
        <v>4415.84</v>
      </c>
      <c r="K273" s="196">
        <v>1</v>
      </c>
      <c r="L273" s="38">
        <v>1</v>
      </c>
      <c r="M273" s="38">
        <f>ROUND(J273*K273*L273,2)</f>
        <v>4415.84</v>
      </c>
      <c r="N273" s="121">
        <f>ROUND(R273/M273,4)</f>
        <v>0.7137</v>
      </c>
      <c r="O273" s="121">
        <f t="shared" ref="O273" si="125">ROUND(S273/M273,4)</f>
        <v>0.7137</v>
      </c>
      <c r="P273" s="121">
        <f>ROUND(T273/M273,4)</f>
        <v>0.7137</v>
      </c>
      <c r="Q273" s="121">
        <f>ROUND(U273/M273,4)</f>
        <v>0.7137</v>
      </c>
      <c r="R273" s="55">
        <v>3151.71</v>
      </c>
      <c r="S273" s="38">
        <v>3151.71</v>
      </c>
      <c r="T273" s="38">
        <v>3151.71</v>
      </c>
      <c r="U273" s="42">
        <v>3151.71</v>
      </c>
    </row>
    <row r="274" spans="1:21" ht="38.25">
      <c r="A274" s="59"/>
      <c r="B274" s="57" t="s">
        <v>30</v>
      </c>
      <c r="C274" s="63"/>
      <c r="D274" s="65"/>
      <c r="E274" s="59" t="s">
        <v>210</v>
      </c>
      <c r="F274" s="80">
        <f>F275</f>
        <v>55</v>
      </c>
      <c r="G274" s="80">
        <f t="shared" ref="G274:H274" si="126">G275</f>
        <v>55</v>
      </c>
      <c r="H274" s="80">
        <f t="shared" si="126"/>
        <v>55</v>
      </c>
      <c r="I274" s="80"/>
      <c r="J274" s="61"/>
      <c r="K274" s="203"/>
      <c r="L274" s="61"/>
      <c r="M274" s="61"/>
      <c r="N274" s="61"/>
      <c r="O274" s="61"/>
      <c r="P274" s="61"/>
      <c r="Q274" s="61"/>
      <c r="R274" s="61"/>
      <c r="S274" s="61"/>
      <c r="T274" s="61"/>
      <c r="U274" s="333"/>
    </row>
    <row r="275" spans="1:21" ht="30" customHeight="1">
      <c r="A275" s="124" t="s">
        <v>259</v>
      </c>
      <c r="B275" s="16" t="s">
        <v>87</v>
      </c>
      <c r="C275" s="30"/>
      <c r="D275" s="34"/>
      <c r="E275" s="8"/>
      <c r="F275" s="87">
        <v>55</v>
      </c>
      <c r="G275" s="87">
        <v>55</v>
      </c>
      <c r="H275" s="87">
        <v>55</v>
      </c>
      <c r="I275" s="87"/>
      <c r="J275" s="148">
        <f>'Приложение 1 Базовый'!G55</f>
        <v>20464.8</v>
      </c>
      <c r="K275" s="196">
        <f>U275/J275</f>
        <v>1.0787899222078887</v>
      </c>
      <c r="L275" s="38">
        <v>1</v>
      </c>
      <c r="M275" s="38">
        <f>ROUND(J275*K275*L275,2)</f>
        <v>22077.22</v>
      </c>
      <c r="N275" s="121">
        <f t="shared" ref="N275" si="127">ROUND(R275/M275,4)</f>
        <v>0.79769999999999996</v>
      </c>
      <c r="O275" s="121">
        <f t="shared" ref="O275" si="128">ROUND(S275/M275,4)</f>
        <v>0.79769999999999996</v>
      </c>
      <c r="P275" s="121">
        <f>ROUND(T275/M275,4)</f>
        <v>0.79769999999999996</v>
      </c>
      <c r="Q275" s="121">
        <f>ROUND(U275/M275,4)</f>
        <v>1</v>
      </c>
      <c r="R275" s="55">
        <v>17610.689999999999</v>
      </c>
      <c r="S275" s="38">
        <v>17610.689999999999</v>
      </c>
      <c r="T275" s="38">
        <v>17610.689999999999</v>
      </c>
      <c r="U275" s="42">
        <v>22077.22</v>
      </c>
    </row>
    <row r="276" spans="1:21" ht="38.25">
      <c r="A276" s="59"/>
      <c r="B276" s="57" t="s">
        <v>31</v>
      </c>
      <c r="C276" s="63"/>
      <c r="D276" s="65"/>
      <c r="E276" s="59" t="s">
        <v>173</v>
      </c>
      <c r="F276" s="78">
        <f>F277+F278</f>
        <v>2</v>
      </c>
      <c r="G276" s="78">
        <f t="shared" ref="G276:H276" si="129">G277+G278</f>
        <v>2</v>
      </c>
      <c r="H276" s="78">
        <f t="shared" si="129"/>
        <v>2</v>
      </c>
      <c r="I276" s="78"/>
      <c r="J276" s="61"/>
      <c r="K276" s="203"/>
      <c r="L276" s="61"/>
      <c r="M276" s="61"/>
      <c r="N276" s="61"/>
      <c r="O276" s="61"/>
      <c r="P276" s="61"/>
      <c r="Q276" s="61"/>
      <c r="R276" s="61"/>
      <c r="S276" s="61"/>
      <c r="T276" s="61"/>
      <c r="U276" s="333"/>
    </row>
    <row r="277" spans="1:21" ht="43.5" customHeight="1">
      <c r="A277" s="235" t="s">
        <v>261</v>
      </c>
      <c r="B277" s="19" t="s">
        <v>88</v>
      </c>
      <c r="C277" s="31"/>
      <c r="D277" s="35"/>
      <c r="E277" s="13"/>
      <c r="F277" s="87">
        <v>1</v>
      </c>
      <c r="G277" s="87">
        <v>1</v>
      </c>
      <c r="H277" s="87">
        <v>1</v>
      </c>
      <c r="I277" s="87"/>
      <c r="J277" s="114">
        <v>18403958</v>
      </c>
      <c r="K277" s="198">
        <v>1</v>
      </c>
      <c r="L277" s="42">
        <v>1</v>
      </c>
      <c r="M277" s="42">
        <f>ROUND(J277*K277*L277,2)</f>
        <v>18403958</v>
      </c>
      <c r="N277" s="121">
        <f t="shared" ref="N277:N278" si="130">ROUND(R277/M277,4)</f>
        <v>0.87170000000000003</v>
      </c>
      <c r="O277" s="121">
        <f t="shared" ref="O277:O278" si="131">ROUND(S277/M277,4)</f>
        <v>0.87170000000000003</v>
      </c>
      <c r="P277" s="121">
        <f t="shared" ref="P277:P278" si="132">ROUND(T277/M277,4)</f>
        <v>0.91239999999999999</v>
      </c>
      <c r="Q277" s="121">
        <f t="shared" ref="Q277:Q278" si="133">ROUND(U277/M277,4)</f>
        <v>0.91239999999999999</v>
      </c>
      <c r="R277" s="55">
        <v>16042910.109999999</v>
      </c>
      <c r="S277" s="38">
        <v>16042910.109999999</v>
      </c>
      <c r="T277" s="38">
        <v>16791189.109999999</v>
      </c>
      <c r="U277" s="42">
        <v>16791189.109999999</v>
      </c>
    </row>
    <row r="278" spans="1:21" ht="24">
      <c r="A278" s="237"/>
      <c r="B278" s="17" t="s">
        <v>51</v>
      </c>
      <c r="C278" s="31"/>
      <c r="D278" s="35"/>
      <c r="E278" s="13"/>
      <c r="F278" s="87">
        <v>1</v>
      </c>
      <c r="G278" s="87">
        <v>1</v>
      </c>
      <c r="H278" s="87">
        <v>1</v>
      </c>
      <c r="I278" s="87"/>
      <c r="J278" s="114">
        <v>260251.68</v>
      </c>
      <c r="K278" s="198">
        <v>1</v>
      </c>
      <c r="L278" s="42">
        <v>1</v>
      </c>
      <c r="M278" s="42">
        <f>ROUND(J278*K278*L278,2)</f>
        <v>260251.68</v>
      </c>
      <c r="N278" s="121">
        <f t="shared" si="130"/>
        <v>0.89219999999999999</v>
      </c>
      <c r="O278" s="121">
        <f t="shared" si="131"/>
        <v>0.89219999999999999</v>
      </c>
      <c r="P278" s="121">
        <f t="shared" si="132"/>
        <v>0.89219999999999999</v>
      </c>
      <c r="Q278" s="121">
        <f t="shared" si="133"/>
        <v>0.89219999999999999</v>
      </c>
      <c r="R278" s="55">
        <v>232203.19</v>
      </c>
      <c r="S278" s="38">
        <v>232203.19</v>
      </c>
      <c r="T278" s="38">
        <v>232203.19</v>
      </c>
      <c r="U278" s="42">
        <v>232203.19</v>
      </c>
    </row>
    <row r="279" spans="1:21" ht="51">
      <c r="A279" s="141"/>
      <c r="B279" s="57" t="s">
        <v>32</v>
      </c>
      <c r="C279" s="63"/>
      <c r="D279" s="65"/>
      <c r="E279" s="59"/>
      <c r="F279" s="78"/>
      <c r="G279" s="78"/>
      <c r="H279" s="78"/>
      <c r="I279" s="78"/>
      <c r="J279" s="61"/>
      <c r="K279" s="203"/>
      <c r="L279" s="61"/>
      <c r="M279" s="61"/>
      <c r="N279" s="61"/>
      <c r="O279" s="61"/>
      <c r="P279" s="61"/>
      <c r="Q279" s="61"/>
      <c r="R279" s="61"/>
      <c r="S279" s="61"/>
      <c r="T279" s="61"/>
      <c r="U279" s="333"/>
    </row>
    <row r="280" spans="1:21" ht="24">
      <c r="A280" s="217" t="s">
        <v>251</v>
      </c>
      <c r="B280" s="318" t="s">
        <v>89</v>
      </c>
      <c r="C280" s="23" t="s">
        <v>169</v>
      </c>
      <c r="D280" s="34"/>
      <c r="E280" s="20" t="s">
        <v>113</v>
      </c>
      <c r="F280" s="79">
        <v>108250</v>
      </c>
      <c r="G280" s="79">
        <v>108250</v>
      </c>
      <c r="H280" s="79">
        <v>108250</v>
      </c>
      <c r="I280" s="79"/>
      <c r="J280" s="148">
        <f>'Приложение 1 Базовый'!G58</f>
        <v>61.44</v>
      </c>
      <c r="K280" s="196">
        <v>1</v>
      </c>
      <c r="L280" s="38">
        <v>1</v>
      </c>
      <c r="M280" s="38">
        <f>ROUND(J280*K280*L280,2)</f>
        <v>61.44</v>
      </c>
      <c r="N280" s="121">
        <f t="shared" ref="N280:N281" si="134">ROUND(R280/M280,4)</f>
        <v>0.50980000000000003</v>
      </c>
      <c r="O280" s="121">
        <f t="shared" ref="O280:O281" si="135">ROUND(S280/M280,4)</f>
        <v>0.50980000000000003</v>
      </c>
      <c r="P280" s="121">
        <f t="shared" ref="P280:P281" si="136">ROUND(T280/M280,4)</f>
        <v>0.50980000000000003</v>
      </c>
      <c r="Q280" s="121">
        <f t="shared" ref="Q280:Q281" si="137">ROUND(U280/M280,4)</f>
        <v>0.50980000000000003</v>
      </c>
      <c r="R280" s="55">
        <v>31.32</v>
      </c>
      <c r="S280" s="38">
        <v>31.32</v>
      </c>
      <c r="T280" s="38">
        <v>31.32</v>
      </c>
      <c r="U280" s="42">
        <v>31.32</v>
      </c>
    </row>
    <row r="281" spans="1:21" ht="36">
      <c r="A281" s="218"/>
      <c r="B281" s="319"/>
      <c r="C281" s="23" t="s">
        <v>168</v>
      </c>
      <c r="D281" s="34"/>
      <c r="E281" s="20" t="s">
        <v>114</v>
      </c>
      <c r="F281" s="79">
        <v>5150</v>
      </c>
      <c r="G281" s="79">
        <v>5150</v>
      </c>
      <c r="H281" s="79">
        <v>5150</v>
      </c>
      <c r="I281" s="79"/>
      <c r="J281" s="148">
        <f>'Приложение 1 Базовый'!G59</f>
        <v>865.57</v>
      </c>
      <c r="K281" s="196">
        <v>1</v>
      </c>
      <c r="L281" s="38">
        <v>1</v>
      </c>
      <c r="M281" s="38">
        <f>ROUND(J281*K281*L281,2)</f>
        <v>865.57</v>
      </c>
      <c r="N281" s="121">
        <f t="shared" si="134"/>
        <v>0.76060000000000005</v>
      </c>
      <c r="O281" s="121">
        <f t="shared" si="135"/>
        <v>0.76060000000000005</v>
      </c>
      <c r="P281" s="121">
        <f t="shared" si="136"/>
        <v>0.76060000000000005</v>
      </c>
      <c r="Q281" s="121">
        <f t="shared" si="137"/>
        <v>0.76060000000000005</v>
      </c>
      <c r="R281" s="55">
        <v>658.37</v>
      </c>
      <c r="S281" s="38">
        <v>658.37</v>
      </c>
      <c r="T281" s="38">
        <v>658.37</v>
      </c>
      <c r="U281" s="42">
        <v>658.37</v>
      </c>
    </row>
    <row r="282" spans="1:21" ht="51">
      <c r="A282" s="141"/>
      <c r="B282" s="57" t="s">
        <v>33</v>
      </c>
      <c r="C282" s="63"/>
      <c r="D282" s="65"/>
      <c r="E282" s="60" t="s">
        <v>170</v>
      </c>
      <c r="F282" s="78">
        <f>F283</f>
        <v>15291</v>
      </c>
      <c r="G282" s="78">
        <f>G283</f>
        <v>15291</v>
      </c>
      <c r="H282" s="78"/>
      <c r="I282" s="78"/>
      <c r="J282" s="61"/>
      <c r="K282" s="203"/>
      <c r="L282" s="61"/>
      <c r="M282" s="61"/>
      <c r="N282" s="61"/>
      <c r="O282" s="61"/>
      <c r="P282" s="61"/>
      <c r="Q282" s="61"/>
      <c r="R282" s="61"/>
      <c r="S282" s="61"/>
      <c r="T282" s="61"/>
      <c r="U282" s="333"/>
    </row>
    <row r="283" spans="1:21" ht="25.5">
      <c r="A283" s="124" t="s">
        <v>252</v>
      </c>
      <c r="B283" s="16" t="s">
        <v>90</v>
      </c>
      <c r="C283" s="30"/>
      <c r="D283" s="34"/>
      <c r="E283" s="8"/>
      <c r="F283" s="87">
        <v>15291</v>
      </c>
      <c r="G283" s="87">
        <v>15291</v>
      </c>
      <c r="H283" s="87">
        <v>15291</v>
      </c>
      <c r="I283" s="87"/>
      <c r="J283" s="148">
        <f>'Приложение 1 Базовый'!G60</f>
        <v>5024.0600000000004</v>
      </c>
      <c r="K283" s="196">
        <v>1</v>
      </c>
      <c r="L283" s="38">
        <v>1</v>
      </c>
      <c r="M283" s="38">
        <f>ROUND(J283*K283*L283,2)</f>
        <v>5024.0600000000004</v>
      </c>
      <c r="N283" s="121">
        <f>ROUND(R283/M283,4)</f>
        <v>0.74650000000000005</v>
      </c>
      <c r="O283" s="121">
        <f t="shared" ref="O283" si="138">ROUND(S283/M283,4)</f>
        <v>0.74650000000000005</v>
      </c>
      <c r="P283" s="121">
        <f>ROUND(T283/M283,4)</f>
        <v>0.82140000000000002</v>
      </c>
      <c r="Q283" s="121">
        <f>ROUND(U283/M283,4)</f>
        <v>0.95409999999999995</v>
      </c>
      <c r="R283" s="55">
        <v>3750.38</v>
      </c>
      <c r="S283" s="38">
        <v>3750.38</v>
      </c>
      <c r="T283" s="38">
        <v>4126.59</v>
      </c>
      <c r="U283" s="42">
        <v>4793.46</v>
      </c>
    </row>
    <row r="284" spans="1:21" s="10" customFormat="1" ht="63.75">
      <c r="A284" s="142"/>
      <c r="B284" s="66" t="s">
        <v>134</v>
      </c>
      <c r="C284" s="63"/>
      <c r="D284" s="65"/>
      <c r="E284" s="59" t="s">
        <v>176</v>
      </c>
      <c r="F284" s="78">
        <f>F285+F286</f>
        <v>2</v>
      </c>
      <c r="G284" s="78">
        <f t="shared" ref="G284:H284" si="139">G285+G286</f>
        <v>2</v>
      </c>
      <c r="H284" s="78">
        <f t="shared" si="139"/>
        <v>2</v>
      </c>
      <c r="I284" s="78"/>
      <c r="J284" s="61"/>
      <c r="K284" s="203"/>
      <c r="L284" s="61"/>
      <c r="M284" s="61"/>
      <c r="N284" s="61"/>
      <c r="O284" s="61"/>
      <c r="P284" s="61"/>
      <c r="Q284" s="61"/>
      <c r="R284" s="61"/>
      <c r="S284" s="61"/>
      <c r="T284" s="61"/>
      <c r="U284" s="333"/>
    </row>
    <row r="285" spans="1:21" ht="31.5" customHeight="1">
      <c r="A285" s="217" t="s">
        <v>258</v>
      </c>
      <c r="B285" s="16" t="s">
        <v>51</v>
      </c>
      <c r="C285" s="30"/>
      <c r="D285" s="34"/>
      <c r="E285" s="8"/>
      <c r="F285" s="87">
        <v>1</v>
      </c>
      <c r="G285" s="87">
        <v>1</v>
      </c>
      <c r="H285" s="87">
        <v>1</v>
      </c>
      <c r="I285" s="87"/>
      <c r="J285" s="38">
        <v>4237872</v>
      </c>
      <c r="K285" s="196">
        <v>1</v>
      </c>
      <c r="L285" s="38">
        <v>1</v>
      </c>
      <c r="M285" s="38">
        <f>ROUND(J285*K285*L285,2)</f>
        <v>4237872</v>
      </c>
      <c r="N285" s="121">
        <f t="shared" ref="N285:N286" si="140">ROUND(R285/M285,4)</f>
        <v>4.4600000000000001E-2</v>
      </c>
      <c r="O285" s="121">
        <f t="shared" ref="O285:O286" si="141">ROUND(S285/M285,4)</f>
        <v>4.4600000000000001E-2</v>
      </c>
      <c r="P285" s="121">
        <f t="shared" ref="P285:P286" si="142">ROUND(T285/M285,4)</f>
        <v>4.4600000000000001E-2</v>
      </c>
      <c r="Q285" s="121">
        <f t="shared" ref="Q285:Q286" si="143">ROUND(U285/M285,4)</f>
        <v>4.4600000000000001E-2</v>
      </c>
      <c r="R285" s="55">
        <v>188798</v>
      </c>
      <c r="S285" s="38">
        <v>188798</v>
      </c>
      <c r="T285" s="38">
        <v>188798</v>
      </c>
      <c r="U285" s="42">
        <v>188798</v>
      </c>
    </row>
    <row r="286" spans="1:21" ht="25.5">
      <c r="A286" s="289"/>
      <c r="B286" s="16" t="s">
        <v>46</v>
      </c>
      <c r="C286" s="30"/>
      <c r="D286" s="34"/>
      <c r="E286" s="8"/>
      <c r="F286" s="87">
        <v>1</v>
      </c>
      <c r="G286" s="87">
        <v>1</v>
      </c>
      <c r="H286" s="87">
        <v>1</v>
      </c>
      <c r="I286" s="87"/>
      <c r="J286" s="38">
        <v>4237872</v>
      </c>
      <c r="K286" s="196">
        <v>1</v>
      </c>
      <c r="L286" s="38">
        <v>1</v>
      </c>
      <c r="M286" s="38">
        <f>ROUND(J286*K286*L286,2)</f>
        <v>4237872</v>
      </c>
      <c r="N286" s="121">
        <f t="shared" si="140"/>
        <v>1.7999999999999999E-2</v>
      </c>
      <c r="O286" s="121">
        <f t="shared" si="141"/>
        <v>1.7999999999999999E-2</v>
      </c>
      <c r="P286" s="121">
        <f t="shared" si="142"/>
        <v>1.7999999999999999E-2</v>
      </c>
      <c r="Q286" s="121">
        <f t="shared" si="143"/>
        <v>1.7999999999999999E-2</v>
      </c>
      <c r="R286" s="55">
        <v>76225</v>
      </c>
      <c r="S286" s="38">
        <v>76225</v>
      </c>
      <c r="T286" s="38">
        <v>76225</v>
      </c>
      <c r="U286" s="42">
        <v>76225</v>
      </c>
    </row>
    <row r="287" spans="1:21" s="10" customFormat="1" ht="38.25">
      <c r="A287" s="59"/>
      <c r="B287" s="57" t="s">
        <v>35</v>
      </c>
      <c r="C287" s="63"/>
      <c r="D287" s="65"/>
      <c r="E287" s="59" t="s">
        <v>171</v>
      </c>
      <c r="F287" s="80">
        <f>F288+F289</f>
        <v>1250</v>
      </c>
      <c r="G287" s="80">
        <f t="shared" ref="G287:H287" si="144">G288+G289</f>
        <v>1250</v>
      </c>
      <c r="H287" s="80">
        <f t="shared" si="144"/>
        <v>1250</v>
      </c>
      <c r="I287" s="80"/>
      <c r="J287" s="61"/>
      <c r="K287" s="203"/>
      <c r="L287" s="61"/>
      <c r="M287" s="61"/>
      <c r="N287" s="61"/>
      <c r="O287" s="61"/>
      <c r="P287" s="61"/>
      <c r="Q287" s="61"/>
      <c r="R287" s="61"/>
      <c r="S287" s="61"/>
      <c r="T287" s="61"/>
      <c r="U287" s="333"/>
    </row>
    <row r="288" spans="1:21" ht="25.5">
      <c r="A288" s="284" t="s">
        <v>253</v>
      </c>
      <c r="B288" s="16" t="s">
        <v>75</v>
      </c>
      <c r="C288" s="30"/>
      <c r="D288" s="34"/>
      <c r="E288" s="106"/>
      <c r="F288" s="86">
        <v>650</v>
      </c>
      <c r="G288" s="86">
        <v>650</v>
      </c>
      <c r="H288" s="86">
        <v>650</v>
      </c>
      <c r="I288" s="86"/>
      <c r="J288" s="148">
        <f>'Приложение 1 Базовый'!G62</f>
        <v>6850.39</v>
      </c>
      <c r="K288" s="196">
        <v>1</v>
      </c>
      <c r="L288" s="38">
        <v>1</v>
      </c>
      <c r="M288" s="38">
        <f>ROUND(J288*K288*L288,2)</f>
        <v>6850.39</v>
      </c>
      <c r="N288" s="121">
        <f t="shared" ref="N288:N289" si="145">ROUND(R288/M288,4)</f>
        <v>0.56010000000000004</v>
      </c>
      <c r="O288" s="121">
        <f t="shared" ref="O288:O289" si="146">ROUND(S288/M288,4)</f>
        <v>0.56010000000000004</v>
      </c>
      <c r="P288" s="121">
        <f t="shared" ref="P288:P289" si="147">ROUND(T288/M288,4)</f>
        <v>0.56010000000000004</v>
      </c>
      <c r="Q288" s="121">
        <f t="shared" ref="Q288:Q289" si="148">ROUND(U288/M288,4)</f>
        <v>0.56010000000000004</v>
      </c>
      <c r="R288" s="55">
        <v>3836.57</v>
      </c>
      <c r="S288" s="38">
        <v>3836.57</v>
      </c>
      <c r="T288" s="38">
        <v>3836.57</v>
      </c>
      <c r="U288" s="42">
        <v>3836.57</v>
      </c>
    </row>
    <row r="289" spans="1:21" ht="25.5">
      <c r="A289" s="284"/>
      <c r="B289" s="16" t="s">
        <v>60</v>
      </c>
      <c r="C289" s="30"/>
      <c r="D289" s="34"/>
      <c r="E289" s="108"/>
      <c r="F289" s="83">
        <v>600</v>
      </c>
      <c r="G289" s="83">
        <v>600</v>
      </c>
      <c r="H289" s="83">
        <v>600</v>
      </c>
      <c r="I289" s="83"/>
      <c r="J289" s="148">
        <f>'Приложение 1 Базовый'!G62</f>
        <v>6850.39</v>
      </c>
      <c r="K289" s="196">
        <v>1</v>
      </c>
      <c r="L289" s="38">
        <v>1</v>
      </c>
      <c r="M289" s="38">
        <f>ROUND(J289*K289*L289,2)</f>
        <v>6850.39</v>
      </c>
      <c r="N289" s="121">
        <f t="shared" si="145"/>
        <v>0.80410000000000004</v>
      </c>
      <c r="O289" s="121">
        <f t="shared" si="146"/>
        <v>0.80410000000000004</v>
      </c>
      <c r="P289" s="121">
        <f t="shared" si="147"/>
        <v>0.80410000000000004</v>
      </c>
      <c r="Q289" s="121">
        <f t="shared" si="148"/>
        <v>0.80410000000000004</v>
      </c>
      <c r="R289" s="55">
        <v>5508.37</v>
      </c>
      <c r="S289" s="38">
        <v>5508.37</v>
      </c>
      <c r="T289" s="38">
        <v>5508.37</v>
      </c>
      <c r="U289" s="42">
        <v>5508.37</v>
      </c>
    </row>
    <row r="290" spans="1:21" s="10" customFormat="1" ht="76.5">
      <c r="A290" s="59"/>
      <c r="B290" s="57" t="s">
        <v>36</v>
      </c>
      <c r="C290" s="63"/>
      <c r="D290" s="65"/>
      <c r="E290" s="59" t="s">
        <v>166</v>
      </c>
      <c r="F290" s="78">
        <f>F291</f>
        <v>11400</v>
      </c>
      <c r="G290" s="78">
        <f t="shared" ref="G290:H290" si="149">G291</f>
        <v>11400</v>
      </c>
      <c r="H290" s="78">
        <f t="shared" si="149"/>
        <v>11400</v>
      </c>
      <c r="I290" s="78"/>
      <c r="J290" s="61"/>
      <c r="K290" s="203"/>
      <c r="L290" s="61"/>
      <c r="M290" s="61"/>
      <c r="N290" s="61"/>
      <c r="O290" s="61"/>
      <c r="P290" s="61"/>
      <c r="Q290" s="61"/>
      <c r="R290" s="61"/>
      <c r="S290" s="61"/>
      <c r="T290" s="61"/>
      <c r="U290" s="333"/>
    </row>
    <row r="291" spans="1:21" ht="25.5">
      <c r="A291" s="122" t="s">
        <v>249</v>
      </c>
      <c r="B291" s="16" t="s">
        <v>91</v>
      </c>
      <c r="C291" s="30"/>
      <c r="D291" s="34"/>
      <c r="E291" s="8"/>
      <c r="F291" s="87">
        <v>11400</v>
      </c>
      <c r="G291" s="87">
        <v>11400</v>
      </c>
      <c r="H291" s="87">
        <v>11400</v>
      </c>
      <c r="I291" s="87"/>
      <c r="J291" s="148">
        <f>'Приложение 1 Базовый'!G63</f>
        <v>15149.77</v>
      </c>
      <c r="K291" s="196">
        <v>1</v>
      </c>
      <c r="L291" s="38">
        <v>1</v>
      </c>
      <c r="M291" s="38">
        <f>ROUND(J291*K291*L291,2)</f>
        <v>15149.77</v>
      </c>
      <c r="N291" s="121">
        <f>ROUND(R291/M291,4)</f>
        <v>0.52429999999999999</v>
      </c>
      <c r="O291" s="121">
        <f t="shared" ref="O291" si="150">ROUND(S291/M291,4)</f>
        <v>0.55669999999999997</v>
      </c>
      <c r="P291" s="121">
        <f>ROUND(T291/M291,4)</f>
        <v>0.5796</v>
      </c>
      <c r="Q291" s="121">
        <f>ROUND(U291/M291,4)</f>
        <v>0.62839999999999996</v>
      </c>
      <c r="R291" s="55">
        <v>7942.28</v>
      </c>
      <c r="S291" s="38">
        <v>8434.07</v>
      </c>
      <c r="T291" s="38">
        <v>8780.6299999999992</v>
      </c>
      <c r="U291" s="42">
        <v>9519.4</v>
      </c>
    </row>
    <row r="292" spans="1:21" s="10" customFormat="1" ht="38.25">
      <c r="A292" s="59"/>
      <c r="B292" s="57" t="s">
        <v>37</v>
      </c>
      <c r="C292" s="63"/>
      <c r="D292" s="65"/>
      <c r="E292" s="59" t="s">
        <v>133</v>
      </c>
      <c r="F292" s="78">
        <f>F293+F294+F295</f>
        <v>6700</v>
      </c>
      <c r="G292" s="78">
        <f t="shared" ref="G292:H292" si="151">G293+G294+G295</f>
        <v>6700</v>
      </c>
      <c r="H292" s="78">
        <f t="shared" si="151"/>
        <v>6700</v>
      </c>
      <c r="I292" s="78"/>
      <c r="J292" s="67"/>
      <c r="K292" s="203"/>
      <c r="L292" s="61"/>
      <c r="M292" s="61"/>
      <c r="N292" s="61"/>
      <c r="O292" s="61"/>
      <c r="P292" s="61"/>
      <c r="Q292" s="61"/>
      <c r="R292" s="61"/>
      <c r="S292" s="61"/>
      <c r="T292" s="61"/>
      <c r="U292" s="333"/>
    </row>
    <row r="293" spans="1:21" ht="25.5">
      <c r="A293" s="284" t="s">
        <v>257</v>
      </c>
      <c r="B293" s="16" t="s">
        <v>46</v>
      </c>
      <c r="C293" s="30"/>
      <c r="D293" s="34"/>
      <c r="E293" s="8"/>
      <c r="F293" s="87">
        <v>450</v>
      </c>
      <c r="G293" s="87">
        <v>450</v>
      </c>
      <c r="H293" s="87">
        <v>450</v>
      </c>
      <c r="I293" s="87"/>
      <c r="J293" s="38">
        <f>'Приложение 1 Базовый'!G64</f>
        <v>1319.81</v>
      </c>
      <c r="K293" s="196">
        <v>1</v>
      </c>
      <c r="L293" s="38">
        <v>1</v>
      </c>
      <c r="M293" s="38">
        <f>ROUND(J293*K293*L293,2)</f>
        <v>1319.81</v>
      </c>
      <c r="N293" s="121">
        <f t="shared" ref="N293:N295" si="152">ROUND(R293/M293,4)</f>
        <v>0.93989999999999996</v>
      </c>
      <c r="O293" s="121">
        <f t="shared" ref="O293:O295" si="153">ROUND(S293/M293,4)</f>
        <v>0.93989999999999996</v>
      </c>
      <c r="P293" s="121">
        <f t="shared" ref="P293:P295" si="154">ROUND(T293/M293,4)</f>
        <v>0.93989999999999996</v>
      </c>
      <c r="Q293" s="121">
        <f t="shared" ref="Q293:Q295" si="155">ROUND(U293/M293,4)</f>
        <v>0.93989999999999996</v>
      </c>
      <c r="R293" s="55">
        <v>1240.44</v>
      </c>
      <c r="S293" s="38">
        <v>1240.44</v>
      </c>
      <c r="T293" s="38">
        <v>1240.44</v>
      </c>
      <c r="U293" s="42">
        <v>1240.44</v>
      </c>
    </row>
    <row r="294" spans="1:21" ht="25.5">
      <c r="A294" s="284"/>
      <c r="B294" s="16" t="s">
        <v>47</v>
      </c>
      <c r="C294" s="30"/>
      <c r="D294" s="34"/>
      <c r="E294" s="8"/>
      <c r="F294" s="87">
        <v>250</v>
      </c>
      <c r="G294" s="87">
        <v>250</v>
      </c>
      <c r="H294" s="87">
        <v>250</v>
      </c>
      <c r="I294" s="87"/>
      <c r="J294" s="38">
        <f>'Приложение 1 Базовый'!G64</f>
        <v>1319.81</v>
      </c>
      <c r="K294" s="196">
        <v>1</v>
      </c>
      <c r="L294" s="38">
        <v>1</v>
      </c>
      <c r="M294" s="38">
        <f>ROUND(J294*K294*L294,2)</f>
        <v>1319.81</v>
      </c>
      <c r="N294" s="121">
        <f t="shared" si="152"/>
        <v>0.78390000000000004</v>
      </c>
      <c r="O294" s="121">
        <f t="shared" si="153"/>
        <v>0.78390000000000004</v>
      </c>
      <c r="P294" s="121">
        <f t="shared" si="154"/>
        <v>0.78390000000000004</v>
      </c>
      <c r="Q294" s="121">
        <f t="shared" si="155"/>
        <v>0.78390000000000004</v>
      </c>
      <c r="R294" s="55">
        <v>1034.6300000000001</v>
      </c>
      <c r="S294" s="38">
        <v>1034.6300000000001</v>
      </c>
      <c r="T294" s="38">
        <v>1034.6300000000001</v>
      </c>
      <c r="U294" s="42">
        <v>1034.6300000000001</v>
      </c>
    </row>
    <row r="295" spans="1:21" ht="25.5">
      <c r="A295" s="284"/>
      <c r="B295" s="16" t="s">
        <v>45</v>
      </c>
      <c r="C295" s="30"/>
      <c r="D295" s="34"/>
      <c r="E295" s="8"/>
      <c r="F295" s="87">
        <v>6000</v>
      </c>
      <c r="G295" s="87">
        <v>6000</v>
      </c>
      <c r="H295" s="87">
        <v>6000</v>
      </c>
      <c r="I295" s="87"/>
      <c r="J295" s="38">
        <f>'Приложение 1 Базовый'!G64</f>
        <v>1319.81</v>
      </c>
      <c r="K295" s="196">
        <v>1</v>
      </c>
      <c r="L295" s="38">
        <v>1</v>
      </c>
      <c r="M295" s="38">
        <f>ROUND(J295*K295*L295,2)</f>
        <v>1319.81</v>
      </c>
      <c r="N295" s="121">
        <f t="shared" si="152"/>
        <v>0.41370000000000001</v>
      </c>
      <c r="O295" s="121">
        <f t="shared" si="153"/>
        <v>0.43819999999999998</v>
      </c>
      <c r="P295" s="121">
        <f t="shared" si="154"/>
        <v>0.43819999999999998</v>
      </c>
      <c r="Q295" s="121">
        <f t="shared" si="155"/>
        <v>0.43819999999999998</v>
      </c>
      <c r="R295" s="55">
        <v>545.97</v>
      </c>
      <c r="S295" s="38">
        <v>578.4</v>
      </c>
      <c r="T295" s="38">
        <v>578.4</v>
      </c>
      <c r="U295" s="42">
        <v>578.4</v>
      </c>
    </row>
    <row r="296" spans="1:21" s="10" customFormat="1" ht="38.25">
      <c r="A296" s="141"/>
      <c r="B296" s="57" t="s">
        <v>38</v>
      </c>
      <c r="C296" s="63"/>
      <c r="D296" s="65"/>
      <c r="E296" s="59" t="s">
        <v>165</v>
      </c>
      <c r="F296" s="78">
        <f>F297</f>
        <v>100</v>
      </c>
      <c r="G296" s="78">
        <f t="shared" ref="G296:H296" si="156">G297</f>
        <v>100</v>
      </c>
      <c r="H296" s="78">
        <f t="shared" si="156"/>
        <v>100</v>
      </c>
      <c r="I296" s="78"/>
      <c r="J296" s="61"/>
      <c r="K296" s="203"/>
      <c r="L296" s="61"/>
      <c r="M296" s="61"/>
      <c r="N296" s="61"/>
      <c r="O296" s="61"/>
      <c r="P296" s="61"/>
      <c r="Q296" s="61"/>
      <c r="R296" s="61"/>
      <c r="S296" s="61"/>
      <c r="T296" s="61"/>
      <c r="U296" s="333"/>
    </row>
    <row r="297" spans="1:21" ht="41.25" customHeight="1">
      <c r="A297" s="122" t="s">
        <v>254</v>
      </c>
      <c r="B297" s="16" t="s">
        <v>78</v>
      </c>
      <c r="C297" s="30"/>
      <c r="D297" s="34"/>
      <c r="E297" s="8"/>
      <c r="F297" s="87">
        <v>100</v>
      </c>
      <c r="G297" s="87">
        <v>100</v>
      </c>
      <c r="H297" s="87">
        <v>100</v>
      </c>
      <c r="I297" s="87"/>
      <c r="J297" s="148">
        <v>35352.83</v>
      </c>
      <c r="K297" s="196">
        <v>1</v>
      </c>
      <c r="L297" s="38">
        <v>1</v>
      </c>
      <c r="M297" s="38">
        <f>ROUND(J297*K297*L297,2)</f>
        <v>35352.83</v>
      </c>
      <c r="N297" s="121">
        <f>ROUND(R297/M297,4)</f>
        <v>0.76659999999999995</v>
      </c>
      <c r="O297" s="121">
        <f t="shared" ref="O297" si="157">ROUND(S297/M297,4)</f>
        <v>0.94340000000000002</v>
      </c>
      <c r="P297" s="121">
        <f>ROUND(T297/M297,4)</f>
        <v>0.94340000000000002</v>
      </c>
      <c r="Q297" s="121">
        <f>ROUND(U297/M297,4)</f>
        <v>0.94340000000000002</v>
      </c>
      <c r="R297" s="55">
        <v>27101.69</v>
      </c>
      <c r="S297" s="38">
        <v>33352.089999999997</v>
      </c>
      <c r="T297" s="38">
        <v>33352.089999999997</v>
      </c>
      <c r="U297" s="42">
        <v>33352.089999999997</v>
      </c>
    </row>
    <row r="298" spans="1:21" s="10" customFormat="1">
      <c r="A298" s="143"/>
      <c r="B298" s="57" t="s">
        <v>149</v>
      </c>
      <c r="C298" s="65"/>
      <c r="D298" s="68"/>
      <c r="E298" s="69"/>
      <c r="F298" s="82"/>
      <c r="G298" s="82"/>
      <c r="H298" s="82"/>
      <c r="I298" s="82"/>
      <c r="J298" s="61"/>
      <c r="K298" s="203"/>
      <c r="L298" s="61"/>
      <c r="M298" s="61"/>
      <c r="N298" s="61"/>
      <c r="O298" s="61"/>
      <c r="P298" s="61"/>
      <c r="Q298" s="61"/>
      <c r="R298" s="61"/>
      <c r="S298" s="61"/>
      <c r="T298" s="61"/>
      <c r="U298" s="333"/>
    </row>
    <row r="299" spans="1:21" ht="103.5" customHeight="1">
      <c r="A299" s="288"/>
      <c r="B299" s="316" t="s">
        <v>118</v>
      </c>
      <c r="C299" s="27" t="s">
        <v>39</v>
      </c>
      <c r="D299" s="27"/>
      <c r="E299" s="27" t="s">
        <v>164</v>
      </c>
      <c r="F299" s="89">
        <v>1028</v>
      </c>
      <c r="G299" s="89">
        <v>1028</v>
      </c>
      <c r="H299" s="89">
        <v>1028</v>
      </c>
      <c r="I299" s="89"/>
      <c r="J299" s="114">
        <f>'Приложение 1 Базовый'!G66</f>
        <v>24377.77</v>
      </c>
      <c r="K299" s="196">
        <v>1</v>
      </c>
      <c r="L299" s="38">
        <v>1</v>
      </c>
      <c r="M299" s="38">
        <f>ROUND(J299*K299*L299,2)</f>
        <v>24377.77</v>
      </c>
      <c r="N299" s="121">
        <f t="shared" ref="N299:N301" si="158">ROUND(R299/M299,4)</f>
        <v>0.61050000000000004</v>
      </c>
      <c r="O299" s="121">
        <f t="shared" ref="O299:O301" si="159">ROUND(S299/M299,4)</f>
        <v>0.89490000000000003</v>
      </c>
      <c r="P299" s="121">
        <f t="shared" ref="P299:P301" si="160">ROUND(T299/M299,4)</f>
        <v>0.90910000000000002</v>
      </c>
      <c r="Q299" s="121">
        <f t="shared" ref="Q299:Q301" si="161">ROUND(U299/M299,4)</f>
        <v>0.9909</v>
      </c>
      <c r="R299" s="55">
        <v>14882</v>
      </c>
      <c r="S299" s="38">
        <v>21815.48</v>
      </c>
      <c r="T299" s="38">
        <v>22161.63</v>
      </c>
      <c r="U299" s="42">
        <v>24156.2</v>
      </c>
    </row>
    <row r="300" spans="1:21" ht="84" customHeight="1">
      <c r="A300" s="288"/>
      <c r="B300" s="317"/>
      <c r="C300" s="23" t="s">
        <v>40</v>
      </c>
      <c r="D300" s="106"/>
      <c r="E300" s="106" t="s">
        <v>208</v>
      </c>
      <c r="F300" s="90">
        <v>1365</v>
      </c>
      <c r="G300" s="90">
        <v>1365</v>
      </c>
      <c r="H300" s="90">
        <v>1365</v>
      </c>
      <c r="I300" s="90"/>
      <c r="J300" s="114">
        <f>'Приложение 1 Базовый'!G67</f>
        <v>3299.94</v>
      </c>
      <c r="K300" s="196">
        <v>1</v>
      </c>
      <c r="L300" s="38">
        <v>1</v>
      </c>
      <c r="M300" s="38">
        <f>ROUND(J300*K300*L300,2)</f>
        <v>3299.94</v>
      </c>
      <c r="N300" s="121">
        <f t="shared" si="158"/>
        <v>0.32469999999999999</v>
      </c>
      <c r="O300" s="121">
        <f>ROUND(S300/M300,4)</f>
        <v>0.65100000000000002</v>
      </c>
      <c r="P300" s="121">
        <f t="shared" si="160"/>
        <v>0.65100000000000002</v>
      </c>
      <c r="Q300" s="121">
        <f t="shared" si="161"/>
        <v>0.995</v>
      </c>
      <c r="R300" s="55">
        <v>1071.3900000000001</v>
      </c>
      <c r="S300" s="38">
        <v>2148.36</v>
      </c>
      <c r="T300" s="38">
        <v>2148.36</v>
      </c>
      <c r="U300" s="42">
        <v>3283.54</v>
      </c>
    </row>
    <row r="301" spans="1:21" ht="48">
      <c r="A301" s="288"/>
      <c r="B301" s="317"/>
      <c r="C301" s="23" t="s">
        <v>41</v>
      </c>
      <c r="D301" s="9"/>
      <c r="E301" s="9" t="s">
        <v>209</v>
      </c>
      <c r="F301" s="91">
        <v>1970</v>
      </c>
      <c r="G301" s="91">
        <v>1970</v>
      </c>
      <c r="H301" s="91">
        <v>1970</v>
      </c>
      <c r="I301" s="91"/>
      <c r="J301" s="114">
        <f>'Приложение 1 Базовый'!G68</f>
        <v>3133.06</v>
      </c>
      <c r="K301" s="196">
        <v>1</v>
      </c>
      <c r="L301" s="38">
        <v>1</v>
      </c>
      <c r="M301" s="38">
        <f>ROUND(J301*K301*L301,2)</f>
        <v>3133.06</v>
      </c>
      <c r="N301" s="121">
        <f t="shared" si="158"/>
        <v>0.4788</v>
      </c>
      <c r="O301" s="121">
        <f t="shared" si="159"/>
        <v>0.74399999999999999</v>
      </c>
      <c r="P301" s="121">
        <f t="shared" si="160"/>
        <v>0.74399999999999999</v>
      </c>
      <c r="Q301" s="121">
        <f t="shared" si="161"/>
        <v>1</v>
      </c>
      <c r="R301" s="55">
        <v>1500.05</v>
      </c>
      <c r="S301" s="38">
        <v>2330.91</v>
      </c>
      <c r="T301" s="38">
        <v>2330.91</v>
      </c>
      <c r="U301" s="42">
        <v>3133.02</v>
      </c>
    </row>
    <row r="303" spans="1:21" ht="21.75" customHeight="1">
      <c r="B303" s="293" t="s">
        <v>121</v>
      </c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</row>
    <row r="304" spans="1:21" ht="29.25" customHeight="1">
      <c r="B304" s="294" t="s">
        <v>122</v>
      </c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273"/>
      <c r="S304" s="273"/>
      <c r="T304" s="273"/>
      <c r="U304" s="273"/>
    </row>
    <row r="305" spans="2:21" ht="24" customHeight="1">
      <c r="B305" s="295" t="s">
        <v>129</v>
      </c>
      <c r="C305" s="296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</row>
    <row r="306" spans="2:21" ht="36" customHeight="1">
      <c r="B306" s="307" t="s">
        <v>131</v>
      </c>
      <c r="C306" s="315"/>
      <c r="D306" s="315"/>
      <c r="E306" s="315"/>
      <c r="F306" s="315"/>
      <c r="G306" s="315"/>
      <c r="H306" s="315"/>
      <c r="I306" s="315"/>
      <c r="J306" s="315"/>
      <c r="K306" s="274" t="s">
        <v>126</v>
      </c>
      <c r="L306" s="275"/>
      <c r="M306" s="275"/>
      <c r="N306" s="275"/>
      <c r="O306" s="275"/>
      <c r="P306" s="275"/>
      <c r="Q306" s="275"/>
      <c r="R306" s="275"/>
      <c r="S306" s="275"/>
      <c r="T306" s="275"/>
      <c r="U306" s="275"/>
    </row>
    <row r="307" spans="2:21" ht="34.5" customHeight="1">
      <c r="B307" s="307" t="s">
        <v>132</v>
      </c>
      <c r="C307" s="275"/>
      <c r="D307" s="275"/>
      <c r="E307" s="275"/>
      <c r="F307" s="275"/>
      <c r="G307" s="275"/>
      <c r="H307" s="275"/>
      <c r="I307" s="275"/>
      <c r="J307" s="275"/>
      <c r="K307" s="274" t="s">
        <v>148</v>
      </c>
      <c r="L307" s="275"/>
      <c r="M307" s="275"/>
      <c r="N307" s="275"/>
      <c r="O307" s="275"/>
      <c r="P307" s="275"/>
      <c r="Q307" s="275"/>
      <c r="R307" s="275"/>
      <c r="S307" s="275"/>
      <c r="T307" s="275"/>
      <c r="U307" s="275"/>
    </row>
    <row r="308" spans="2:21" ht="52.5" customHeight="1">
      <c r="B308" s="307" t="s">
        <v>135</v>
      </c>
      <c r="C308" s="275"/>
      <c r="D308" s="275"/>
      <c r="E308" s="275"/>
      <c r="F308" s="275"/>
      <c r="G308" s="275"/>
      <c r="H308" s="275"/>
      <c r="I308" s="275"/>
      <c r="J308" s="275"/>
      <c r="K308" s="276">
        <v>1.6</v>
      </c>
      <c r="L308" s="275"/>
      <c r="M308" s="275"/>
      <c r="N308" s="275"/>
      <c r="O308" s="275"/>
      <c r="P308" s="275"/>
      <c r="Q308" s="275"/>
      <c r="R308" s="275"/>
      <c r="S308" s="275"/>
      <c r="T308" s="275"/>
      <c r="U308" s="275"/>
    </row>
    <row r="309" spans="2:21" ht="69.75" customHeight="1">
      <c r="B309" s="307" t="s">
        <v>312</v>
      </c>
      <c r="C309" s="313"/>
      <c r="D309" s="313"/>
      <c r="E309" s="313"/>
      <c r="F309" s="313"/>
      <c r="G309" s="313"/>
      <c r="H309" s="313"/>
      <c r="I309" s="313"/>
      <c r="J309" s="313"/>
      <c r="K309" s="282" t="s">
        <v>311</v>
      </c>
      <c r="L309" s="278"/>
      <c r="M309" s="278"/>
      <c r="N309" s="278"/>
      <c r="O309" s="278"/>
      <c r="P309" s="278"/>
      <c r="Q309" s="278"/>
      <c r="R309" s="278"/>
      <c r="S309" s="278"/>
      <c r="T309" s="278"/>
      <c r="U309" s="321"/>
    </row>
    <row r="310" spans="2:21" ht="48" customHeight="1">
      <c r="B310" s="277" t="s">
        <v>128</v>
      </c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</row>
    <row r="311" spans="2:21" ht="27" customHeight="1">
      <c r="B311" s="311" t="s">
        <v>123</v>
      </c>
      <c r="C311" s="312"/>
      <c r="D311" s="312"/>
      <c r="E311" s="312"/>
      <c r="F311" s="312"/>
      <c r="G311" s="312"/>
      <c r="H311" s="312"/>
      <c r="I311" s="312"/>
      <c r="J311" s="312"/>
      <c r="K311" s="279" t="s">
        <v>124</v>
      </c>
      <c r="L311" s="280"/>
      <c r="M311" s="280"/>
      <c r="N311" s="280"/>
      <c r="O311" s="280"/>
      <c r="P311" s="280"/>
      <c r="Q311" s="280"/>
      <c r="R311" s="280"/>
      <c r="S311" s="280"/>
      <c r="T311" s="280"/>
      <c r="U311" s="281"/>
    </row>
    <row r="312" spans="2:21" ht="27.75" customHeight="1">
      <c r="B312" s="309" t="s">
        <v>125</v>
      </c>
      <c r="C312" s="310"/>
      <c r="D312" s="310"/>
      <c r="E312" s="310"/>
      <c r="F312" s="310"/>
      <c r="G312" s="310"/>
      <c r="H312" s="310"/>
      <c r="I312" s="310"/>
      <c r="J312" s="310"/>
      <c r="K312" s="282">
        <v>1.25</v>
      </c>
      <c r="L312" s="280"/>
      <c r="M312" s="280"/>
      <c r="N312" s="280"/>
      <c r="O312" s="280"/>
      <c r="P312" s="280"/>
      <c r="Q312" s="280"/>
      <c r="R312" s="280"/>
      <c r="S312" s="280"/>
      <c r="T312" s="280"/>
      <c r="U312" s="280"/>
    </row>
    <row r="313" spans="2:21" ht="59.25" customHeight="1">
      <c r="B313" s="307" t="s">
        <v>130</v>
      </c>
      <c r="C313" s="308"/>
      <c r="D313" s="308"/>
      <c r="E313" s="308"/>
      <c r="F313" s="308"/>
      <c r="G313" s="308"/>
      <c r="H313" s="308"/>
      <c r="I313" s="308"/>
      <c r="J313" s="308"/>
      <c r="K313" s="322" t="s">
        <v>127</v>
      </c>
      <c r="L313" s="280"/>
      <c r="M313" s="280"/>
      <c r="N313" s="280"/>
      <c r="O313" s="280"/>
      <c r="P313" s="280"/>
      <c r="Q313" s="280"/>
      <c r="R313" s="280"/>
      <c r="S313" s="280"/>
      <c r="T313" s="280"/>
      <c r="U313" s="281"/>
    </row>
    <row r="314" spans="2:21" ht="66" customHeight="1">
      <c r="B314" s="268" t="s">
        <v>138</v>
      </c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</row>
  </sheetData>
  <mergeCells count="66">
    <mergeCell ref="K309:U309"/>
    <mergeCell ref="K313:U313"/>
    <mergeCell ref="K4:K5"/>
    <mergeCell ref="A235:A255"/>
    <mergeCell ref="A166:A198"/>
    <mergeCell ref="A49:A51"/>
    <mergeCell ref="U3:U5"/>
    <mergeCell ref="N3:Q4"/>
    <mergeCell ref="T3:T5"/>
    <mergeCell ref="S3:S5"/>
    <mergeCell ref="A11:A12"/>
    <mergeCell ref="A17:A19"/>
    <mergeCell ref="A14:A15"/>
    <mergeCell ref="A102:A122"/>
    <mergeCell ref="A124:A142"/>
    <mergeCell ref="I3:I5"/>
    <mergeCell ref="A144:A158"/>
    <mergeCell ref="K3:L3"/>
    <mergeCell ref="B306:J306"/>
    <mergeCell ref="B23:B26"/>
    <mergeCell ref="B299:B301"/>
    <mergeCell ref="B280:B281"/>
    <mergeCell ref="L4:L5"/>
    <mergeCell ref="A277:A278"/>
    <mergeCell ref="A266:A271"/>
    <mergeCell ref="A209:A233"/>
    <mergeCell ref="A259:A264"/>
    <mergeCell ref="A77:A100"/>
    <mergeCell ref="B313:J313"/>
    <mergeCell ref="B312:J312"/>
    <mergeCell ref="B307:J307"/>
    <mergeCell ref="B311:J311"/>
    <mergeCell ref="B308:J308"/>
    <mergeCell ref="B309:J309"/>
    <mergeCell ref="B1:U1"/>
    <mergeCell ref="B303:U303"/>
    <mergeCell ref="B304:U304"/>
    <mergeCell ref="B305:U305"/>
    <mergeCell ref="K306:U306"/>
    <mergeCell ref="G3:G5"/>
    <mergeCell ref="J3:J5"/>
    <mergeCell ref="E3:E5"/>
    <mergeCell ref="H3:H5"/>
    <mergeCell ref="D3:D5"/>
    <mergeCell ref="C3:C5"/>
    <mergeCell ref="B3:B5"/>
    <mergeCell ref="F3:F5"/>
    <mergeCell ref="B27:B32"/>
    <mergeCell ref="R3:R5"/>
    <mergeCell ref="M3:M5"/>
    <mergeCell ref="B314:U314"/>
    <mergeCell ref="A2:U2"/>
    <mergeCell ref="K307:U307"/>
    <mergeCell ref="K308:U308"/>
    <mergeCell ref="B310:U310"/>
    <mergeCell ref="K311:U311"/>
    <mergeCell ref="K312:U312"/>
    <mergeCell ref="A53:A61"/>
    <mergeCell ref="A69:A71"/>
    <mergeCell ref="A3:A5"/>
    <mergeCell ref="A293:A295"/>
    <mergeCell ref="A299:A301"/>
    <mergeCell ref="A288:A289"/>
    <mergeCell ref="A285:A286"/>
    <mergeCell ref="A280:A281"/>
    <mergeCell ref="A200:A203"/>
  </mergeCells>
  <phoneticPr fontId="4" type="noConversion"/>
  <pageMargins left="0.19685039370078741" right="0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Базовый</vt:lpstr>
      <vt:lpstr>Приложение 2 Коэффиц.</vt:lpstr>
      <vt:lpstr>'Приложение 1 Базовый'!Заголовки_для_печати</vt:lpstr>
      <vt:lpstr>'Приложение 2 Коэффиц.'!Заголовки_для_печати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2020-02-28T10:58:30Z</cp:lastPrinted>
  <dcterms:created xsi:type="dcterms:W3CDTF">1996-10-08T23:32:33Z</dcterms:created>
  <dcterms:modified xsi:type="dcterms:W3CDTF">2020-02-28T11:13:16Z</dcterms:modified>
</cp:coreProperties>
</file>